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s\ml216ao2\Desktop\web\SEBE\01.11.2020\"/>
    </mc:Choice>
  </mc:AlternateContent>
  <bookViews>
    <workbookView xWindow="0" yWindow="0" windowWidth="28800" windowHeight="11700" tabRatio="940"/>
  </bookViews>
  <sheets>
    <sheet name="Põhi 1-5" sheetId="242" r:id="rId1"/>
    <sheet name="Põhi 6,7" sheetId="244" r:id="rId2"/>
    <sheet name="Jelgava" sheetId="126" state="hidden" r:id="rId3"/>
    <sheet name="Talava" sheetId="1" state="hidden" r:id="rId4"/>
    <sheet name="Design Ufa RUS" sheetId="124" state="hidden" r:id="rId5"/>
  </sheets>
  <externalReferences>
    <externalReference r:id="rId6"/>
  </externalReferences>
  <definedNames>
    <definedName name="kk">[1]Talava!$G$7:$H$16</definedName>
    <definedName name="_xlnm.Print_Area" localSheetId="0">'Põhi 1-5'!$A$1:$AN$46</definedName>
    <definedName name="_xlnm.Print_Area" localSheetId="1">'Põhi 6,7'!$A$1:$U$46</definedName>
    <definedName name="_xlnm.Print_Titles" localSheetId="4">'Design Ufa RUS'!$A:$F</definedName>
    <definedName name="_xlnm.Print_Titles" localSheetId="2">Jelgava!$A:$F</definedName>
    <definedName name="_xlnm.Print_Titles" localSheetId="0">'Põhi 1-5'!$A:$A</definedName>
    <definedName name="_xlnm.Print_Titles" localSheetId="1">'Põhi 6,7'!$A:$A</definedName>
    <definedName name="_xlnm.Print_Titles" localSheetId="3">Talava!$A:$F</definedName>
    <definedName name="Table1" localSheetId="4">'Design Ufa RUS'!$G$5:$H$20</definedName>
    <definedName name="Table1" localSheetId="2">Jelgava!$G$3:$H$19</definedName>
    <definedName name="Table1" localSheetId="0">'Põhi 1-5'!#REF!</definedName>
    <definedName name="Table1" localSheetId="1">'Põhi 6,7'!#REF!</definedName>
    <definedName name="Table1">Talava!$G$5:$H$23</definedName>
    <definedName name="Table2" localSheetId="4">'Design Ufa RUS'!$G$25:$H$40</definedName>
    <definedName name="Table2" localSheetId="2">Jelgava!$G$23:$H$39</definedName>
    <definedName name="Table2" localSheetId="0">'Põhi 1-5'!#REF!</definedName>
    <definedName name="Table2" localSheetId="1">'Põhi 6,7'!#REF!</definedName>
    <definedName name="Table2">Talava!$G$28:$H$46</definedName>
    <definedName name="TimeTable1" localSheetId="4">'Design Ufa RUS'!$G$7:$H$16</definedName>
    <definedName name="TimeTable1" localSheetId="2">Jelgava!$G$6:$H$15</definedName>
    <definedName name="TimeTable1" localSheetId="0">'Põhi 1-5'!#REF!</definedName>
    <definedName name="TimeTable1" localSheetId="1">'Põhi 6,7'!#REF!</definedName>
    <definedName name="TimeTable1">Talava!$G$7:$H$16</definedName>
    <definedName name="TimeTable2" localSheetId="4">'Design Ufa RUS'!$G$27:$H$36</definedName>
    <definedName name="TimeTable2" localSheetId="2">Jelgava!$G$26:$H$35</definedName>
    <definedName name="TimeTable2" localSheetId="0">'Põhi 1-5'!#REF!</definedName>
    <definedName name="TimeTable2" localSheetId="1">'Põhi 6,7'!#REF!</definedName>
    <definedName name="TimeTable2">Talava!$G$30:$H$39</definedName>
  </definedNames>
  <calcPr calcId="162913" calcMode="manual"/>
  <fileRecoveryPr autoRecover="0"/>
</workbook>
</file>

<file path=xl/calcChain.xml><?xml version="1.0" encoding="utf-8"?>
<calcChain xmlns="http://schemas.openxmlformats.org/spreadsheetml/2006/main">
  <c r="H4" i="126" l="1"/>
  <c r="H24" i="126"/>
  <c r="H6" i="124"/>
  <c r="H26" i="124"/>
  <c r="H29" i="1"/>
  <c r="H6" i="1"/>
  <c r="B14" i="124"/>
  <c r="C15" i="126"/>
  <c r="E30" i="124"/>
  <c r="E32" i="1"/>
  <c r="B33" i="1"/>
  <c r="B32" i="1"/>
  <c r="B12" i="124"/>
  <c r="C29" i="126"/>
  <c r="G18" i="124"/>
  <c r="B8" i="1"/>
  <c r="C9" i="124"/>
  <c r="B33" i="124"/>
  <c r="B30" i="124"/>
  <c r="E9" i="1"/>
  <c r="B11" i="126"/>
  <c r="E31" i="124"/>
  <c r="C38" i="1"/>
  <c r="E35" i="1"/>
  <c r="H39" i="124"/>
  <c r="C29" i="124"/>
  <c r="C11" i="126"/>
  <c r="B9" i="1"/>
  <c r="C30" i="124"/>
  <c r="C13" i="124"/>
  <c r="B31" i="1"/>
  <c r="C14" i="126"/>
  <c r="C37" i="1"/>
  <c r="E12" i="126"/>
  <c r="H19" i="1"/>
  <c r="B11" i="124"/>
  <c r="C16" i="1"/>
  <c r="C10" i="126"/>
  <c r="G17" i="126"/>
  <c r="E15" i="124"/>
  <c r="B34" i="124"/>
  <c r="E12" i="1"/>
  <c r="B29" i="124"/>
  <c r="C33" i="126"/>
  <c r="E39" i="1"/>
  <c r="B30" i="1"/>
  <c r="B14" i="1"/>
  <c r="G39" i="124"/>
  <c r="B10" i="1"/>
  <c r="G42" i="1"/>
  <c r="B36" i="124"/>
  <c r="G36" i="126"/>
  <c r="B12" i="1"/>
  <c r="A22" i="126"/>
  <c r="C36" i="124"/>
  <c r="H19" i="124"/>
  <c r="E28" i="126"/>
  <c r="B31" i="126"/>
  <c r="C15" i="124"/>
  <c r="E11" i="124"/>
  <c r="E7" i="1"/>
  <c r="C10" i="1"/>
  <c r="H41" i="1"/>
  <c r="H36" i="126"/>
  <c r="E11" i="126"/>
  <c r="E35" i="126"/>
  <c r="C12" i="126"/>
  <c r="E8" i="1"/>
  <c r="H16" i="126"/>
  <c r="H42" i="1"/>
  <c r="C27" i="126"/>
  <c r="E30" i="126"/>
  <c r="H17" i="126"/>
  <c r="C12" i="1"/>
  <c r="B32" i="124"/>
  <c r="C35" i="124"/>
  <c r="H5" i="126"/>
  <c r="B27" i="124"/>
  <c r="E26" i="126"/>
  <c r="B11" i="1"/>
  <c r="F21" i="126"/>
  <c r="B27" i="126"/>
  <c r="C36" i="1"/>
  <c r="E8" i="124"/>
  <c r="B13" i="124"/>
  <c r="A2" i="126"/>
  <c r="C35" i="126"/>
  <c r="C32" i="124"/>
  <c r="G25" i="126"/>
  <c r="C9" i="1"/>
  <c r="G5" i="126"/>
  <c r="E30" i="1"/>
  <c r="C16" i="124"/>
  <c r="E38" i="1"/>
  <c r="C28" i="126"/>
  <c r="G41" i="1"/>
  <c r="B34" i="126"/>
  <c r="F1" i="126"/>
  <c r="C9" i="126"/>
  <c r="C26" i="126"/>
  <c r="B38" i="1"/>
  <c r="C7" i="126"/>
  <c r="B6" i="126"/>
  <c r="C33" i="124"/>
  <c r="E27" i="126"/>
  <c r="B16" i="1"/>
  <c r="B7" i="124"/>
  <c r="C28" i="124"/>
  <c r="E29" i="126"/>
  <c r="E7" i="126"/>
  <c r="B13" i="1"/>
  <c r="E9" i="124"/>
  <c r="E16" i="1"/>
  <c r="G19" i="124"/>
  <c r="E32" i="126"/>
  <c r="E33" i="1"/>
  <c r="E10" i="1"/>
  <c r="B28" i="126"/>
  <c r="E33" i="126"/>
  <c r="B9" i="124"/>
  <c r="G38" i="124"/>
  <c r="G18" i="1"/>
  <c r="E10" i="124"/>
  <c r="E37" i="1"/>
  <c r="B28" i="124"/>
  <c r="C8" i="126"/>
  <c r="E13" i="126"/>
  <c r="B8" i="126"/>
  <c r="E31" i="126"/>
  <c r="C14" i="1"/>
  <c r="C34" i="1"/>
  <c r="C15" i="1"/>
  <c r="B14" i="126"/>
  <c r="B13" i="126"/>
  <c r="E34" i="126"/>
  <c r="C11" i="1"/>
  <c r="E27" i="124"/>
  <c r="C35" i="1"/>
  <c r="E36" i="124"/>
  <c r="H38" i="124"/>
  <c r="F2" i="124"/>
  <c r="B34" i="1"/>
  <c r="E6" i="126"/>
  <c r="B7" i="126"/>
  <c r="B32" i="126"/>
  <c r="B26" i="126"/>
  <c r="E35" i="124"/>
  <c r="C6" i="126"/>
  <c r="B36" i="1"/>
  <c r="C14" i="124"/>
  <c r="E11" i="1"/>
  <c r="E7" i="124"/>
  <c r="C33" i="1"/>
  <c r="C8" i="124"/>
  <c r="E31" i="1"/>
  <c r="C34" i="126"/>
  <c r="B8" i="124"/>
  <c r="E29" i="124"/>
  <c r="B15" i="1"/>
  <c r="C32" i="1"/>
  <c r="E12" i="124"/>
  <c r="C13" i="1"/>
  <c r="C8" i="1"/>
  <c r="B10" i="124"/>
  <c r="C12" i="124"/>
  <c r="E10" i="126"/>
  <c r="F2" i="1"/>
  <c r="E34" i="1"/>
  <c r="B7" i="1"/>
  <c r="E13" i="124"/>
  <c r="C32" i="126"/>
  <c r="H25" i="126"/>
  <c r="C30" i="1"/>
  <c r="B31" i="124"/>
  <c r="C11" i="124"/>
  <c r="E34" i="124"/>
  <c r="C31" i="124"/>
  <c r="C27" i="124"/>
  <c r="E14" i="1"/>
  <c r="E16" i="124"/>
  <c r="E15" i="126"/>
  <c r="E15" i="1"/>
  <c r="E32" i="124"/>
  <c r="H37" i="126"/>
  <c r="B39" i="1"/>
  <c r="H18" i="124"/>
  <c r="B35" i="126"/>
  <c r="C39" i="1"/>
  <c r="C30" i="126"/>
  <c r="B29" i="126"/>
  <c r="C31" i="1"/>
  <c r="B35" i="1"/>
  <c r="B12" i="126"/>
  <c r="C13" i="126"/>
  <c r="E33" i="124"/>
  <c r="C34" i="124"/>
  <c r="C7" i="124"/>
  <c r="B16" i="124"/>
  <c r="C31" i="126"/>
  <c r="E28" i="124"/>
  <c r="G37" i="126"/>
  <c r="L1" i="126"/>
  <c r="B37" i="1"/>
  <c r="B33" i="126"/>
  <c r="B15" i="126"/>
  <c r="G16" i="126"/>
  <c r="B15" i="124"/>
  <c r="E14" i="126"/>
  <c r="O1" i="126"/>
  <c r="E14" i="124"/>
  <c r="C10" i="124"/>
  <c r="E9" i="126"/>
  <c r="B30" i="126"/>
  <c r="E8" i="126"/>
  <c r="E13" i="1"/>
  <c r="H18" i="1"/>
  <c r="B9" i="126"/>
  <c r="C7" i="1"/>
  <c r="B35" i="124"/>
  <c r="E36" i="1"/>
  <c r="B10" i="126"/>
  <c r="G19" i="1"/>
  <c r="A37" i="1" l="1"/>
  <c r="A12" i="126"/>
  <c r="D33" i="124"/>
  <c r="D15" i="124"/>
  <c r="A35" i="1"/>
  <c r="A6" i="126"/>
  <c r="A31" i="126"/>
  <c r="D31" i="1"/>
  <c r="A29" i="126"/>
  <c r="A10" i="126"/>
  <c r="A38" i="1"/>
  <c r="D35" i="1"/>
  <c r="L21" i="126"/>
  <c r="D36" i="124"/>
  <c r="D39" i="1"/>
  <c r="A35" i="126"/>
  <c r="A12" i="1"/>
  <c r="H20" i="124"/>
  <c r="G22" i="1"/>
  <c r="G38" i="126"/>
  <c r="A39" i="1"/>
  <c r="A36" i="124"/>
  <c r="H38" i="126"/>
  <c r="A35" i="124"/>
  <c r="G40" i="124"/>
  <c r="A10" i="1"/>
  <c r="D11" i="1"/>
  <c r="A34" i="126"/>
  <c r="D7" i="1"/>
  <c r="A16" i="124"/>
  <c r="A14" i="1"/>
  <c r="A9" i="124"/>
  <c r="G45" i="1"/>
  <c r="A9" i="126"/>
  <c r="D7" i="124"/>
  <c r="D27" i="124"/>
  <c r="D31" i="124"/>
  <c r="D34" i="124"/>
  <c r="A29" i="124"/>
  <c r="A28" i="126"/>
  <c r="D11" i="124"/>
  <c r="H22" i="1"/>
  <c r="A34" i="124"/>
  <c r="A31" i="124"/>
  <c r="D16" i="124"/>
  <c r="D30" i="1"/>
  <c r="G18" i="126"/>
  <c r="A13" i="126"/>
  <c r="D16" i="1"/>
  <c r="D9" i="1"/>
  <c r="A11" i="124"/>
  <c r="A30" i="126"/>
  <c r="D32" i="124"/>
  <c r="F25" i="1"/>
  <c r="A14" i="126"/>
  <c r="D37" i="1"/>
  <c r="D12" i="124"/>
  <c r="A13" i="124"/>
  <c r="A31" i="1"/>
  <c r="A10" i="124"/>
  <c r="D10" i="124"/>
  <c r="D13" i="124"/>
  <c r="D8" i="1"/>
  <c r="D36" i="1"/>
  <c r="D30" i="124"/>
  <c r="D13" i="1"/>
  <c r="D15" i="1"/>
  <c r="A27" i="126"/>
  <c r="A9" i="1"/>
  <c r="D32" i="1"/>
  <c r="A11" i="1"/>
  <c r="D29" i="124"/>
  <c r="A15" i="1"/>
  <c r="A13" i="1"/>
  <c r="O21" i="126"/>
  <c r="A8" i="124"/>
  <c r="D34" i="1"/>
  <c r="D38" i="1"/>
  <c r="D35" i="124"/>
  <c r="A32" i="124"/>
  <c r="A11" i="126"/>
  <c r="D8" i="124"/>
  <c r="D12" i="1"/>
  <c r="D33" i="1"/>
  <c r="A15" i="124"/>
  <c r="H18" i="126"/>
  <c r="A30" i="124"/>
  <c r="D14" i="1"/>
  <c r="A33" i="124"/>
  <c r="D28" i="124"/>
  <c r="D9" i="124"/>
  <c r="D14" i="124"/>
  <c r="A8" i="1"/>
  <c r="A36" i="1"/>
  <c r="G20" i="124"/>
  <c r="A15" i="126"/>
  <c r="A12" i="124"/>
  <c r="A26" i="126"/>
  <c r="A16" i="1"/>
  <c r="A32" i="1"/>
  <c r="A32" i="126"/>
  <c r="A8" i="126"/>
  <c r="A33" i="1"/>
  <c r="A7" i="126"/>
  <c r="A33" i="126"/>
  <c r="H45" i="1"/>
  <c r="A34" i="1"/>
  <c r="D10" i="1"/>
  <c r="F22" i="124"/>
  <c r="A14" i="124"/>
  <c r="H40" i="124"/>
  <c r="A28" i="124"/>
</calcChain>
</file>

<file path=xl/sharedStrings.xml><?xml version="1.0" encoding="utf-8"?>
<sst xmlns="http://schemas.openxmlformats.org/spreadsheetml/2006/main" count="281" uniqueCount="78">
  <si>
    <t>Nr.</t>
  </si>
  <si>
    <t>01</t>
  </si>
  <si>
    <t>1-7</t>
  </si>
  <si>
    <t xml:space="preserve">Pārvadātāja nosaukums, zīmogs ( spiedogs ) un </t>
  </si>
  <si>
    <t>atbildīgās personas paraksts:</t>
  </si>
  <si>
    <t>Attālums km no maršruta sākuma</t>
  </si>
  <si>
    <t xml:space="preserve">Attālums km līdz nākoš. pieturai </t>
  </si>
  <si>
    <t>Pieturas kods</t>
  </si>
  <si>
    <t>Braukšanas laiks līdz nākošai pieturai</t>
  </si>
  <si>
    <t>Pieturas nosaukums</t>
  </si>
  <si>
    <t xml:space="preserve">Reiss </t>
  </si>
  <si>
    <t>Reiss</t>
  </si>
  <si>
    <t>Reisa izpildes dienas</t>
  </si>
  <si>
    <t>Reisa garums (km)</t>
  </si>
  <si>
    <t>Reisa izpildes laiks (st.,min.)</t>
  </si>
  <si>
    <t>Braukšanas laiks reisā</t>
  </si>
  <si>
    <t>Reisa satiksmes ātrums (km/n)</t>
  </si>
  <si>
    <t>Reisa vid.tehn.ātrums (km/n)</t>
  </si>
  <si>
    <t>Autovadītāju skaits reisā</t>
  </si>
  <si>
    <t xml:space="preserve">             maršrutā</t>
  </si>
  <si>
    <t xml:space="preserve">Maršrutas </t>
  </si>
  <si>
    <t>Stotelės pavadinimas</t>
  </si>
  <si>
    <t>Atstumas km nuo maršruto pradžios</t>
  </si>
  <si>
    <t>Atstumas km iki sekančios stotelės</t>
  </si>
  <si>
    <t>Stotelės kodas</t>
  </si>
  <si>
    <t>Trukmė iki sekančios stotelės</t>
  </si>
  <si>
    <t xml:space="preserve">Reisas </t>
  </si>
  <si>
    <t>Reisas</t>
  </si>
  <si>
    <t>Reiso savaitės dienos</t>
  </si>
  <si>
    <t>Reiso vidutinis greitis (km/h)</t>
  </si>
  <si>
    <t>Reiso trukmė (min)</t>
  </si>
  <si>
    <t>Reiso ilgis (km)</t>
  </si>
  <si>
    <t xml:space="preserve">Attālums km līdz nākošai pieturai </t>
  </si>
  <si>
    <t>AUTOBUSU KUSTĪBAS SARAKSTS MARŠRUTĀ Nr.</t>
  </si>
  <si>
    <t>km pilsētas robežās</t>
  </si>
  <si>
    <t>km ārpus pilsētas robežām</t>
  </si>
  <si>
    <t xml:space="preserve">Maršruta kods: </t>
  </si>
  <si>
    <t>SIA "JELGAVAS
 AUTOBUSU PARKS"</t>
  </si>
  <si>
    <t>SIA "JELGAVAS 
AUTOBUSU PARKS"</t>
  </si>
  <si>
    <t>Mustakivi</t>
  </si>
  <si>
    <t>A.Laikmaa</t>
  </si>
  <si>
    <t>Kotka kauplus</t>
  </si>
  <si>
    <t>Orumetsa</t>
  </si>
  <si>
    <t>Kallavere kauplus</t>
  </si>
  <si>
    <t>Kallavere</t>
  </si>
  <si>
    <t>Bussijaam</t>
  </si>
  <si>
    <t>Gonsiori</t>
  </si>
  <si>
    <t>Mäeotsa</t>
  </si>
  <si>
    <t>102</t>
  </si>
  <si>
    <t>Balti jaam</t>
  </si>
  <si>
    <t>Hobujaama</t>
  </si>
  <si>
    <t>Iru</t>
  </si>
  <si>
    <t>Muuga aedlinn</t>
  </si>
  <si>
    <t>Kabelikivi</t>
  </si>
  <si>
    <t>Muuga sadam</t>
  </si>
  <si>
    <t>172</t>
  </si>
  <si>
    <t>Lasnamägi</t>
  </si>
  <si>
    <t>Lasnamäe</t>
  </si>
  <si>
    <t>173</t>
  </si>
  <si>
    <t>Pirita</t>
  </si>
  <si>
    <t>PÕHJA SUUND (Muuga)</t>
  </si>
  <si>
    <t>e-post:</t>
  </si>
  <si>
    <t>www:</t>
  </si>
  <si>
    <t>sõiduplaanid:</t>
  </si>
  <si>
    <t>info@ytkpohja.ee</t>
  </si>
  <si>
    <t>www.ytkpohja.ee</t>
  </si>
  <si>
    <t>www.peatus.ee</t>
  </si>
  <si>
    <t>Bussijaam (Odra)</t>
  </si>
  <si>
    <t>Kesk- Sõjamäe</t>
  </si>
  <si>
    <t>Lagedi</t>
  </si>
  <si>
    <t>Loo</t>
  </si>
  <si>
    <t>Kesk-Sõjamäe</t>
  </si>
  <si>
    <t>Tallinnast väljuv suund</t>
  </si>
  <si>
    <t>Tallinnasse sisenev suund</t>
  </si>
  <si>
    <t>Buss peatub kõikides marsruudil olevates maakonna bussipeatustes. Tabelis on välja toodud ainult kontrollpeatuste ajad</t>
  </si>
  <si>
    <t>Vedaja: SEBE AS telefon 6022555</t>
  </si>
  <si>
    <t>LAUPÄEV, PÜHAPÄEV JA RIIKLIKUD PÜHAD ALATES 01.08.2020</t>
  </si>
  <si>
    <t>TÖÖPÄEV ALATES 01.11.2020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</si>
</sst>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0.0"/>
    <numFmt numFmtId="165" formatCode="00"/>
    <numFmt numFmtId="166" formatCode="h:mm;@"/>
    <numFmt numFmtId="167" formatCode="0.000"/>
    <numFmt numFmtId="168" formatCode="0.000;;"/>
    <numFmt numFmtId="169" formatCode="hh:mm;;"/>
    <numFmt numFmtId="170" formatCode="yyyy/mm/dd;@"/>
    <numFmt numFmtId="171" formatCode="000"/>
  </numFmts>
  <fonts count="52">
    <font>
      <sz val="10"/>
      <name val="Arial"/>
      <charset val="186"/>
    </font>
    <font>
      <sz val="14"/>
      <name val="Arial"/>
      <family val="2"/>
      <charset val="186"/>
    </font>
    <font>
      <b/>
      <sz val="14"/>
      <name val="Arial"/>
      <family val="2"/>
      <charset val="186"/>
    </font>
    <font>
      <b/>
      <sz val="16"/>
      <name val="Arial"/>
      <family val="2"/>
      <charset val="186"/>
    </font>
    <font>
      <b/>
      <sz val="12"/>
      <name val="Arial"/>
      <family val="2"/>
      <charset val="186"/>
    </font>
    <font>
      <b/>
      <sz val="10"/>
      <name val="Arial"/>
      <family val="2"/>
      <charset val="186"/>
    </font>
    <font>
      <u/>
      <sz val="10"/>
      <color indexed="12"/>
      <name val="Arial"/>
      <family val="2"/>
      <charset val="186"/>
    </font>
    <font>
      <b/>
      <sz val="16"/>
      <name val="Arial"/>
      <family val="2"/>
    </font>
    <font>
      <sz val="9"/>
      <name val="Arial"/>
      <family val="2"/>
      <charset val="186"/>
    </font>
    <font>
      <b/>
      <u/>
      <sz val="16"/>
      <color indexed="10"/>
      <name val="Arial"/>
      <family val="2"/>
      <charset val="186"/>
    </font>
    <font>
      <b/>
      <sz val="10"/>
      <name val="Arial Narrow"/>
      <family val="2"/>
      <charset val="186"/>
    </font>
    <font>
      <sz val="10"/>
      <name val="Arial Narrow"/>
      <family val="2"/>
      <charset val="186"/>
    </font>
    <font>
      <b/>
      <sz val="11"/>
      <name val="Arial Narrow"/>
      <family val="2"/>
      <charset val="186"/>
    </font>
    <font>
      <sz val="14"/>
      <name val="Arial Narrow"/>
      <family val="2"/>
      <charset val="186"/>
    </font>
    <font>
      <b/>
      <sz val="14"/>
      <name val="Arial Narrow"/>
      <family val="2"/>
      <charset val="186"/>
    </font>
    <font>
      <sz val="9"/>
      <name val="Arial Narrow"/>
      <family val="2"/>
      <charset val="186"/>
    </font>
    <font>
      <b/>
      <sz val="12"/>
      <name val="Arial Narrow"/>
      <family val="2"/>
      <charset val="186"/>
    </font>
    <font>
      <sz val="11"/>
      <name val="Arial Narrow"/>
      <family val="2"/>
      <charset val="186"/>
    </font>
    <font>
      <sz val="16"/>
      <name val="Arial"/>
      <family val="2"/>
      <charset val="186"/>
    </font>
    <font>
      <sz val="11"/>
      <name val="Arial"/>
      <family val="2"/>
      <charset val="186"/>
    </font>
    <font>
      <sz val="14"/>
      <name val="Arial"/>
      <family val="2"/>
    </font>
    <font>
      <sz val="11"/>
      <name val="Arial"/>
      <family val="2"/>
    </font>
    <font>
      <u/>
      <sz val="11"/>
      <name val="Arial"/>
      <family val="2"/>
    </font>
    <font>
      <sz val="10"/>
      <name val="Arial"/>
      <family val="2"/>
    </font>
    <font>
      <sz val="22"/>
      <name val="Arial"/>
      <family val="2"/>
      <charset val="186"/>
    </font>
    <font>
      <b/>
      <sz val="14"/>
      <name val="Arial"/>
      <family val="2"/>
    </font>
    <font>
      <b/>
      <sz val="22"/>
      <name val="Arial"/>
      <family val="2"/>
      <charset val="186"/>
    </font>
    <font>
      <b/>
      <sz val="24"/>
      <name val="Nunito"/>
    </font>
    <font>
      <b/>
      <sz val="22"/>
      <name val="Nunito"/>
    </font>
    <font>
      <b/>
      <sz val="20"/>
      <name val="Nunito"/>
    </font>
    <font>
      <b/>
      <sz val="36"/>
      <name val="Nunito"/>
      <charset val="186"/>
    </font>
    <font>
      <b/>
      <sz val="48"/>
      <name val="Nunito"/>
    </font>
    <font>
      <b/>
      <sz val="28"/>
      <name val="Nunito"/>
    </font>
    <font>
      <b/>
      <sz val="36"/>
      <name val="Nunito"/>
    </font>
    <font>
      <sz val="10"/>
      <name val="Nunito"/>
    </font>
    <font>
      <sz val="11"/>
      <name val="Nunito"/>
    </font>
    <font>
      <sz val="14"/>
      <name val="Nunito"/>
    </font>
    <font>
      <sz val="22"/>
      <name val="Nunito"/>
    </font>
    <font>
      <sz val="26"/>
      <name val="Nunito"/>
    </font>
    <font>
      <sz val="28"/>
      <name val="Nunito"/>
    </font>
    <font>
      <b/>
      <sz val="14"/>
      <name val="Nunito"/>
    </font>
    <font>
      <b/>
      <sz val="10"/>
      <name val="Nunito"/>
    </font>
    <font>
      <sz val="28"/>
      <name val="Arial"/>
      <family val="2"/>
      <charset val="186"/>
    </font>
    <font>
      <sz val="28"/>
      <name val="Arial"/>
      <family val="2"/>
    </font>
    <font>
      <b/>
      <sz val="33"/>
      <name val="Nunito"/>
    </font>
    <font>
      <sz val="11"/>
      <color rgb="FF006100"/>
      <name val="Calibri"/>
      <family val="2"/>
      <charset val="186"/>
      <scheme val="minor"/>
    </font>
    <font>
      <b/>
      <sz val="28"/>
      <color theme="1"/>
      <name val="Nunito"/>
    </font>
    <font>
      <sz val="28"/>
      <color theme="1"/>
      <name val="Nunito"/>
    </font>
    <font>
      <b/>
      <sz val="36"/>
      <color theme="1"/>
      <name val="Nunito"/>
    </font>
    <font>
      <sz val="36"/>
      <color theme="1"/>
      <name val="Nunito"/>
    </font>
    <font>
      <b/>
      <sz val="20"/>
      <color theme="1"/>
      <name val="Nunito"/>
    </font>
    <font>
      <b/>
      <sz val="33"/>
      <color theme="1"/>
      <name val="Nunito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A3CFEE"/>
        <bgColor indexed="64"/>
      </patternFill>
    </fill>
    <fill>
      <patternFill patternType="solid">
        <fgColor theme="0" tint="-0.34998626667073579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45" fillId="2" borderId="0" applyNumberFormat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23" fillId="0" borderId="0"/>
  </cellStyleXfs>
  <cellXfs count="267">
    <xf numFmtId="0" fontId="0" fillId="0" borderId="0" xfId="0"/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0" fillId="0" borderId="3" xfId="0" applyBorder="1"/>
    <xf numFmtId="49" fontId="0" fillId="0" borderId="3" xfId="0" applyNumberFormat="1" applyBorder="1" applyAlignment="1">
      <alignment horizontal="right"/>
    </xf>
    <xf numFmtId="49" fontId="0" fillId="0" borderId="4" xfId="0" applyNumberFormat="1" applyBorder="1" applyAlignment="1">
      <alignment horizontal="right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right"/>
    </xf>
    <xf numFmtId="49" fontId="0" fillId="0" borderId="1" xfId="0" applyNumberFormat="1" applyBorder="1" applyAlignment="1">
      <alignment horizontal="center"/>
    </xf>
    <xf numFmtId="0" fontId="0" fillId="0" borderId="10" xfId="0" applyBorder="1"/>
    <xf numFmtId="0" fontId="0" fillId="0" borderId="0" xfId="0" applyBorder="1"/>
    <xf numFmtId="0" fontId="0" fillId="0" borderId="11" xfId="0" applyBorder="1"/>
    <xf numFmtId="0" fontId="0" fillId="0" borderId="12" xfId="0" applyBorder="1"/>
    <xf numFmtId="0" fontId="0" fillId="0" borderId="13" xfId="0" applyBorder="1" applyAlignment="1">
      <alignment horizontal="right"/>
    </xf>
    <xf numFmtId="0" fontId="0" fillId="0" borderId="4" xfId="0" applyBorder="1" applyAlignment="1">
      <alignment horizontal="center"/>
    </xf>
    <xf numFmtId="0" fontId="0" fillId="0" borderId="14" xfId="0" applyBorder="1"/>
    <xf numFmtId="0" fontId="0" fillId="0" borderId="15" xfId="0" applyBorder="1" applyAlignment="1">
      <alignment horizontal="center"/>
    </xf>
    <xf numFmtId="49" fontId="0" fillId="0" borderId="16" xfId="0" applyNumberFormat="1" applyBorder="1" applyAlignment="1">
      <alignment horizontal="right"/>
    </xf>
    <xf numFmtId="49" fontId="0" fillId="0" borderId="17" xfId="0" applyNumberFormat="1" applyBorder="1" applyAlignment="1">
      <alignment horizontal="right"/>
    </xf>
    <xf numFmtId="0" fontId="5" fillId="0" borderId="18" xfId="0" applyFont="1" applyBorder="1" applyAlignment="1">
      <alignment horizontal="center" vertical="center" wrapText="1"/>
    </xf>
    <xf numFmtId="49" fontId="0" fillId="0" borderId="18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165" fontId="5" fillId="0" borderId="15" xfId="0" applyNumberFormat="1" applyFont="1" applyBorder="1" applyAlignment="1">
      <alignment horizontal="center" vertical="center"/>
    </xf>
    <xf numFmtId="165" fontId="5" fillId="0" borderId="1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0" fillId="0" borderId="3" xfId="0" applyBorder="1" applyAlignment="1">
      <alignment horizontal="center"/>
    </xf>
    <xf numFmtId="0" fontId="4" fillId="0" borderId="0" xfId="0" applyFont="1" applyBorder="1" applyAlignment="1"/>
    <xf numFmtId="164" fontId="0" fillId="0" borderId="4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6" fontId="0" fillId="0" borderId="4" xfId="0" applyNumberFormat="1" applyBorder="1" applyAlignment="1">
      <alignment horizontal="center"/>
    </xf>
    <xf numFmtId="166" fontId="0" fillId="0" borderId="17" xfId="0" applyNumberFormat="1" applyBorder="1" applyAlignment="1">
      <alignment horizontal="center"/>
    </xf>
    <xf numFmtId="168" fontId="0" fillId="0" borderId="3" xfId="0" applyNumberForma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5" fillId="0" borderId="0" xfId="0" applyFont="1" applyBorder="1"/>
    <xf numFmtId="0" fontId="0" fillId="0" borderId="0" xfId="0" applyBorder="1" applyAlignment="1">
      <alignment horizontal="center"/>
    </xf>
    <xf numFmtId="0" fontId="1" fillId="0" borderId="0" xfId="0" applyFont="1" applyBorder="1"/>
    <xf numFmtId="0" fontId="2" fillId="0" borderId="0" xfId="0" applyFont="1" applyBorder="1"/>
    <xf numFmtId="0" fontId="1" fillId="0" borderId="0" xfId="0" applyFont="1" applyBorder="1" applyAlignment="1">
      <alignment horizontal="right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49" fontId="3" fillId="0" borderId="0" xfId="0" applyNumberFormat="1" applyFont="1" applyBorder="1"/>
    <xf numFmtId="0" fontId="0" fillId="0" borderId="20" xfId="0" applyBorder="1" applyAlignment="1">
      <alignment horizontal="right"/>
    </xf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9" fillId="0" borderId="0" xfId="0" applyNumberFormat="1" applyFont="1" applyBorder="1" applyAlignment="1">
      <alignment horizontal="left" shrinkToFit="1"/>
    </xf>
    <xf numFmtId="167" fontId="0" fillId="0" borderId="4" xfId="0" applyNumberFormat="1" applyBorder="1" applyAlignment="1">
      <alignment horizontal="center"/>
    </xf>
    <xf numFmtId="167" fontId="0" fillId="0" borderId="17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24" xfId="0" applyNumberFormat="1" applyBorder="1" applyAlignment="1">
      <alignment horizontal="center"/>
    </xf>
    <xf numFmtId="49" fontId="11" fillId="0" borderId="1" xfId="0" applyNumberFormat="1" applyFont="1" applyBorder="1" applyAlignment="1">
      <alignment horizontal="center"/>
    </xf>
    <xf numFmtId="49" fontId="11" fillId="0" borderId="18" xfId="0" applyNumberFormat="1" applyFont="1" applyBorder="1" applyAlignment="1">
      <alignment horizontal="center"/>
    </xf>
    <xf numFmtId="0" fontId="10" fillId="0" borderId="2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49" fontId="10" fillId="0" borderId="27" xfId="0" applyNumberFormat="1" applyFont="1" applyBorder="1" applyAlignment="1">
      <alignment horizontal="center" vertical="center" shrinkToFit="1"/>
    </xf>
    <xf numFmtId="49" fontId="10" fillId="0" borderId="28" xfId="0" applyNumberFormat="1" applyFont="1" applyBorder="1" applyAlignment="1">
      <alignment horizontal="center" vertical="center" shrinkToFit="1"/>
    </xf>
    <xf numFmtId="0" fontId="11" fillId="0" borderId="29" xfId="0" applyFont="1" applyBorder="1"/>
    <xf numFmtId="0" fontId="11" fillId="0" borderId="8" xfId="0" applyFont="1" applyBorder="1"/>
    <xf numFmtId="0" fontId="11" fillId="0" borderId="9" xfId="0" applyFont="1" applyBorder="1" applyAlignment="1">
      <alignment horizontal="right"/>
    </xf>
    <xf numFmtId="0" fontId="11" fillId="0" borderId="10" xfId="0" applyFont="1" applyBorder="1"/>
    <xf numFmtId="0" fontId="11" fillId="0" borderId="0" xfId="0" applyFont="1" applyBorder="1"/>
    <xf numFmtId="0" fontId="11" fillId="0" borderId="30" xfId="0" applyFont="1" applyBorder="1"/>
    <xf numFmtId="0" fontId="11" fillId="0" borderId="12" xfId="0" applyFont="1" applyBorder="1"/>
    <xf numFmtId="0" fontId="11" fillId="0" borderId="13" xfId="0" applyFont="1" applyBorder="1" applyAlignment="1">
      <alignment horizontal="right"/>
    </xf>
    <xf numFmtId="0" fontId="11" fillId="0" borderId="31" xfId="0" applyFont="1" applyBorder="1"/>
    <xf numFmtId="0" fontId="11" fillId="0" borderId="14" xfId="0" applyFont="1" applyBorder="1"/>
    <xf numFmtId="0" fontId="11" fillId="0" borderId="20" xfId="0" applyFont="1" applyBorder="1" applyAlignment="1">
      <alignment horizontal="right"/>
    </xf>
    <xf numFmtId="0" fontId="11" fillId="0" borderId="3" xfId="0" applyFont="1" applyBorder="1"/>
    <xf numFmtId="0" fontId="11" fillId="0" borderId="0" xfId="0" applyFont="1"/>
    <xf numFmtId="0" fontId="10" fillId="0" borderId="2" xfId="0" applyFont="1" applyBorder="1" applyAlignment="1">
      <alignment horizontal="center" vertical="center"/>
    </xf>
    <xf numFmtId="168" fontId="11" fillId="0" borderId="3" xfId="0" applyNumberFormat="1" applyFont="1" applyBorder="1" applyAlignment="1">
      <alignment horizontal="right"/>
    </xf>
    <xf numFmtId="0" fontId="11" fillId="0" borderId="3" xfId="0" applyFont="1" applyBorder="1" applyAlignment="1">
      <alignment horizontal="center"/>
    </xf>
    <xf numFmtId="49" fontId="11" fillId="0" borderId="3" xfId="0" applyNumberFormat="1" applyFont="1" applyBorder="1" applyAlignment="1">
      <alignment horizontal="center"/>
    </xf>
    <xf numFmtId="49" fontId="11" fillId="0" borderId="4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3" fillId="0" borderId="0" xfId="0" applyFont="1" applyBorder="1"/>
    <xf numFmtId="0" fontId="14" fillId="0" borderId="0" xfId="0" applyFont="1" applyBorder="1"/>
    <xf numFmtId="0" fontId="13" fillId="0" borderId="0" xfId="0" applyFont="1" applyBorder="1" applyAlignment="1">
      <alignment horizontal="right"/>
    </xf>
    <xf numFmtId="169" fontId="11" fillId="0" borderId="3" xfId="0" applyNumberFormat="1" applyFont="1" applyBorder="1" applyAlignment="1">
      <alignment horizontal="center"/>
    </xf>
    <xf numFmtId="169" fontId="11" fillId="0" borderId="16" xfId="0" applyNumberFormat="1" applyFont="1" applyBorder="1" applyAlignment="1">
      <alignment horizontal="center"/>
    </xf>
    <xf numFmtId="169" fontId="11" fillId="0" borderId="4" xfId="0" applyNumberFormat="1" applyFont="1" applyBorder="1" applyAlignment="1">
      <alignment horizontal="center"/>
    </xf>
    <xf numFmtId="169" fontId="11" fillId="0" borderId="17" xfId="0" applyNumberFormat="1" applyFont="1" applyBorder="1" applyAlignment="1">
      <alignment horizontal="center"/>
    </xf>
    <xf numFmtId="167" fontId="15" fillId="0" borderId="17" xfId="0" applyNumberFormat="1" applyFont="1" applyBorder="1" applyAlignment="1">
      <alignment horizontal="center" shrinkToFit="1"/>
    </xf>
    <xf numFmtId="167" fontId="15" fillId="0" borderId="4" xfId="0" applyNumberFormat="1" applyFont="1" applyBorder="1" applyAlignment="1">
      <alignment horizontal="center" shrinkToFit="1"/>
    </xf>
    <xf numFmtId="167" fontId="15" fillId="0" borderId="15" xfId="0" applyNumberFormat="1" applyFont="1" applyBorder="1" applyAlignment="1">
      <alignment horizontal="center"/>
    </xf>
    <xf numFmtId="167" fontId="15" fillId="0" borderId="19" xfId="0" applyNumberFormat="1" applyFont="1" applyBorder="1" applyAlignment="1">
      <alignment horizontal="center"/>
    </xf>
    <xf numFmtId="0" fontId="16" fillId="0" borderId="0" xfId="0" applyNumberFormat="1" applyFont="1" applyBorder="1" applyAlignment="1">
      <alignment shrinkToFit="1"/>
    </xf>
    <xf numFmtId="0" fontId="14" fillId="0" borderId="0" xfId="0" applyNumberFormat="1" applyFont="1" applyBorder="1" applyAlignment="1">
      <alignment horizontal="left" shrinkToFit="1"/>
    </xf>
    <xf numFmtId="0" fontId="14" fillId="0" borderId="0" xfId="0" applyFont="1" applyBorder="1" applyAlignment="1"/>
    <xf numFmtId="0" fontId="16" fillId="0" borderId="0" xfId="0" applyFont="1" applyBorder="1" applyAlignment="1"/>
    <xf numFmtId="0" fontId="12" fillId="0" borderId="0" xfId="0" applyFont="1"/>
    <xf numFmtId="49" fontId="12" fillId="0" borderId="0" xfId="0" applyNumberFormat="1" applyFont="1" applyAlignment="1"/>
    <xf numFmtId="171" fontId="10" fillId="0" borderId="3" xfId="0" applyNumberFormat="1" applyFont="1" applyBorder="1" applyAlignment="1">
      <alignment horizontal="center" vertical="center"/>
    </xf>
    <xf numFmtId="171" fontId="10" fillId="0" borderId="16" xfId="0" applyNumberFormat="1" applyFont="1" applyBorder="1" applyAlignment="1">
      <alignment horizontal="center" vertical="center"/>
    </xf>
    <xf numFmtId="171" fontId="10" fillId="0" borderId="3" xfId="0" applyNumberFormat="1" applyFont="1" applyBorder="1" applyAlignment="1">
      <alignment horizontal="center" vertical="center" wrapText="1"/>
    </xf>
    <xf numFmtId="171" fontId="10" fillId="0" borderId="16" xfId="0" applyNumberFormat="1" applyFont="1" applyBorder="1" applyAlignment="1">
      <alignment horizontal="center" vertical="center" wrapText="1"/>
    </xf>
    <xf numFmtId="0" fontId="2" fillId="0" borderId="0" xfId="0" applyFont="1"/>
    <xf numFmtId="0" fontId="18" fillId="0" borderId="0" xfId="0" applyFont="1" applyFill="1" applyBorder="1"/>
    <xf numFmtId="0" fontId="19" fillId="0" borderId="0" xfId="0" applyFont="1" applyFill="1"/>
    <xf numFmtId="0" fontId="1" fillId="0" borderId="0" xfId="0" applyFont="1"/>
    <xf numFmtId="0" fontId="1" fillId="0" borderId="0" xfId="0" applyFont="1" applyFill="1"/>
    <xf numFmtId="0" fontId="2" fillId="0" borderId="0" xfId="0" applyFont="1" applyFill="1"/>
    <xf numFmtId="0" fontId="21" fillId="0" borderId="0" xfId="0" applyFont="1" applyFill="1"/>
    <xf numFmtId="0" fontId="22" fillId="0" borderId="0" xfId="2" applyFont="1" applyFill="1" applyAlignment="1" applyProtection="1"/>
    <xf numFmtId="0" fontId="21" fillId="0" borderId="0" xfId="0" applyFont="1" applyFill="1" applyBorder="1" applyAlignment="1">
      <alignment horizontal="center"/>
    </xf>
    <xf numFmtId="0" fontId="21" fillId="0" borderId="0" xfId="0" applyFont="1" applyBorder="1"/>
    <xf numFmtId="0" fontId="21" fillId="0" borderId="0" xfId="0" applyFont="1"/>
    <xf numFmtId="0" fontId="0" fillId="0" borderId="0" xfId="0" applyFill="1"/>
    <xf numFmtId="0" fontId="24" fillId="0" borderId="0" xfId="0" applyFont="1" applyFill="1" applyBorder="1" applyAlignment="1">
      <alignment horizontal="center"/>
    </xf>
    <xf numFmtId="0" fontId="20" fillId="0" borderId="0" xfId="0" applyFont="1" applyFill="1"/>
    <xf numFmtId="0" fontId="18" fillId="0" borderId="0" xfId="0" applyFont="1" applyBorder="1"/>
    <xf numFmtId="0" fontId="18" fillId="0" borderId="0" xfId="0" applyFont="1"/>
    <xf numFmtId="49" fontId="18" fillId="0" borderId="0" xfId="0" applyNumberFormat="1" applyFont="1" applyAlignment="1"/>
    <xf numFmtId="0" fontId="25" fillId="0" borderId="0" xfId="0" applyFont="1" applyBorder="1"/>
    <xf numFmtId="0" fontId="3" fillId="0" borderId="0" xfId="0" applyFont="1" applyBorder="1"/>
    <xf numFmtId="0" fontId="3" fillId="0" borderId="0" xfId="0" applyFont="1"/>
    <xf numFmtId="0" fontId="26" fillId="0" borderId="0" xfId="0" applyFont="1" applyFill="1" applyBorder="1" applyAlignment="1">
      <alignment horizontal="center"/>
    </xf>
    <xf numFmtId="0" fontId="28" fillId="3" borderId="32" xfId="1" applyFont="1" applyFill="1" applyBorder="1" applyAlignment="1">
      <alignment horizontal="center" vertical="center" wrapText="1"/>
    </xf>
    <xf numFmtId="0" fontId="29" fillId="3" borderId="33" xfId="0" applyFont="1" applyFill="1" applyBorder="1" applyAlignment="1">
      <alignment horizontal="left" vertical="center" wrapText="1"/>
    </xf>
    <xf numFmtId="0" fontId="29" fillId="3" borderId="30" xfId="0" applyFont="1" applyFill="1" applyBorder="1" applyAlignment="1">
      <alignment horizontal="left" vertical="center" wrapText="1"/>
    </xf>
    <xf numFmtId="0" fontId="30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vertical="top"/>
    </xf>
    <xf numFmtId="0" fontId="33" fillId="0" borderId="0" xfId="0" applyFont="1" applyFill="1" applyBorder="1" applyAlignment="1">
      <alignment vertical="top"/>
    </xf>
    <xf numFmtId="0" fontId="34" fillId="0" borderId="0" xfId="0" applyFont="1"/>
    <xf numFmtId="0" fontId="36" fillId="0" borderId="0" xfId="0" applyFont="1"/>
    <xf numFmtId="0" fontId="46" fillId="0" borderId="0" xfId="0" applyFont="1" applyAlignment="1">
      <alignment horizontal="right"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horizontal="right" vertical="center"/>
    </xf>
    <xf numFmtId="0" fontId="49" fillId="0" borderId="0" xfId="0" applyFont="1" applyAlignment="1">
      <alignment vertical="center"/>
    </xf>
    <xf numFmtId="0" fontId="38" fillId="0" borderId="0" xfId="0" applyFont="1" applyBorder="1" applyAlignment="1">
      <alignment horizontal="left" vertical="center"/>
    </xf>
    <xf numFmtId="0" fontId="40" fillId="0" borderId="0" xfId="0" applyFont="1" applyBorder="1"/>
    <xf numFmtId="0" fontId="32" fillId="3" borderId="34" xfId="1" applyFont="1" applyFill="1" applyBorder="1" applyAlignment="1">
      <alignment horizontal="center" vertical="center"/>
    </xf>
    <xf numFmtId="0" fontId="32" fillId="3" borderId="25" xfId="1" applyFont="1" applyFill="1" applyBorder="1" applyAlignment="1">
      <alignment horizontal="center" vertical="center"/>
    </xf>
    <xf numFmtId="0" fontId="32" fillId="3" borderId="35" xfId="1" applyFont="1" applyFill="1" applyBorder="1" applyAlignment="1">
      <alignment horizontal="center" vertical="center"/>
    </xf>
    <xf numFmtId="0" fontId="32" fillId="3" borderId="36" xfId="1" applyFont="1" applyFill="1" applyBorder="1" applyAlignment="1">
      <alignment horizontal="center" vertical="center"/>
    </xf>
    <xf numFmtId="0" fontId="32" fillId="3" borderId="37" xfId="1" applyFont="1" applyFill="1" applyBorder="1" applyAlignment="1">
      <alignment horizontal="center" vertical="center"/>
    </xf>
    <xf numFmtId="0" fontId="32" fillId="3" borderId="38" xfId="1" applyFont="1" applyFill="1" applyBorder="1" applyAlignment="1">
      <alignment horizontal="center" vertical="center"/>
    </xf>
    <xf numFmtId="0" fontId="27" fillId="3" borderId="39" xfId="0" applyFont="1" applyFill="1" applyBorder="1" applyAlignment="1">
      <alignment horizontal="left" vertical="center" wrapText="1"/>
    </xf>
    <xf numFmtId="0" fontId="27" fillId="3" borderId="33" xfId="0" applyFont="1" applyFill="1" applyBorder="1" applyAlignment="1">
      <alignment horizontal="left" vertical="center" wrapText="1"/>
    </xf>
    <xf numFmtId="0" fontId="27" fillId="3" borderId="40" xfId="0" applyFont="1" applyFill="1" applyBorder="1" applyAlignment="1">
      <alignment horizontal="left" vertical="center" wrapText="1"/>
    </xf>
    <xf numFmtId="0" fontId="27" fillId="3" borderId="41" xfId="0" applyFont="1" applyFill="1" applyBorder="1" applyAlignment="1">
      <alignment horizontal="left" vertical="center" wrapText="1"/>
    </xf>
    <xf numFmtId="0" fontId="27" fillId="3" borderId="30" xfId="0" applyFont="1" applyFill="1" applyBorder="1" applyAlignment="1">
      <alignment horizontal="left" vertical="center" wrapText="1"/>
    </xf>
    <xf numFmtId="0" fontId="27" fillId="3" borderId="31" xfId="0" applyFont="1" applyFill="1" applyBorder="1" applyAlignment="1">
      <alignment horizontal="left" vertical="center" wrapText="1"/>
    </xf>
    <xf numFmtId="169" fontId="29" fillId="0" borderId="42" xfId="0" applyNumberFormat="1" applyFont="1" applyFill="1" applyBorder="1" applyAlignment="1">
      <alignment horizontal="center"/>
    </xf>
    <xf numFmtId="169" fontId="29" fillId="4" borderId="1" xfId="0" applyNumberFormat="1" applyFont="1" applyFill="1" applyBorder="1" applyAlignment="1">
      <alignment horizontal="center"/>
    </xf>
    <xf numFmtId="169" fontId="29" fillId="0" borderId="1" xfId="0" applyNumberFormat="1" applyFont="1" applyFill="1" applyBorder="1" applyAlignment="1">
      <alignment horizontal="center"/>
    </xf>
    <xf numFmtId="20" fontId="50" fillId="4" borderId="1" xfId="1" applyNumberFormat="1" applyFont="1" applyFill="1" applyBorder="1" applyAlignment="1">
      <alignment horizontal="center" vertical="center" shrinkToFit="1"/>
    </xf>
    <xf numFmtId="20" fontId="50" fillId="4" borderId="43" xfId="1" applyNumberFormat="1" applyFont="1" applyFill="1" applyBorder="1" applyAlignment="1">
      <alignment horizontal="center" vertical="center" shrinkToFit="1"/>
    </xf>
    <xf numFmtId="169" fontId="29" fillId="0" borderId="44" xfId="0" applyNumberFormat="1" applyFont="1" applyFill="1" applyBorder="1" applyAlignment="1">
      <alignment horizontal="center"/>
    </xf>
    <xf numFmtId="169" fontId="29" fillId="4" borderId="4" xfId="0" applyNumberFormat="1" applyFont="1" applyFill="1" applyBorder="1" applyAlignment="1">
      <alignment horizontal="center"/>
    </xf>
    <xf numFmtId="169" fontId="29" fillId="0" borderId="4" xfId="0" applyNumberFormat="1" applyFont="1" applyFill="1" applyBorder="1" applyAlignment="1">
      <alignment horizontal="center"/>
    </xf>
    <xf numFmtId="20" fontId="50" fillId="4" borderId="4" xfId="1" applyNumberFormat="1" applyFont="1" applyFill="1" applyBorder="1" applyAlignment="1">
      <alignment horizontal="center" vertical="center" shrinkToFit="1"/>
    </xf>
    <xf numFmtId="20" fontId="50" fillId="4" borderId="45" xfId="1" applyNumberFormat="1" applyFont="1" applyFill="1" applyBorder="1" applyAlignment="1">
      <alignment horizontal="center" vertical="center" shrinkToFit="1"/>
    </xf>
    <xf numFmtId="169" fontId="29" fillId="0" borderId="45" xfId="0" applyNumberFormat="1" applyFont="1" applyFill="1" applyBorder="1" applyAlignment="1">
      <alignment horizontal="center"/>
    </xf>
    <xf numFmtId="20" fontId="50" fillId="0" borderId="44" xfId="1" applyNumberFormat="1" applyFont="1" applyFill="1" applyBorder="1" applyAlignment="1">
      <alignment horizontal="center" vertical="center" shrinkToFit="1"/>
    </xf>
    <xf numFmtId="20" fontId="50" fillId="0" borderId="4" xfId="1" applyNumberFormat="1" applyFont="1" applyFill="1" applyBorder="1" applyAlignment="1">
      <alignment horizontal="center" vertical="center" shrinkToFit="1"/>
    </xf>
    <xf numFmtId="20" fontId="50" fillId="0" borderId="45" xfId="1" applyNumberFormat="1" applyFont="1" applyFill="1" applyBorder="1" applyAlignment="1">
      <alignment horizontal="center" vertical="center" shrinkToFit="1"/>
    </xf>
    <xf numFmtId="169" fontId="29" fillId="0" borderId="46" xfId="0" applyNumberFormat="1" applyFont="1" applyFill="1" applyBorder="1" applyAlignment="1">
      <alignment horizontal="center"/>
    </xf>
    <xf numFmtId="169" fontId="29" fillId="0" borderId="15" xfId="0" applyNumberFormat="1" applyFont="1" applyFill="1" applyBorder="1" applyAlignment="1">
      <alignment horizontal="center"/>
    </xf>
    <xf numFmtId="169" fontId="29" fillId="0" borderId="47" xfId="0" applyNumberFormat="1" applyFont="1" applyFill="1" applyBorder="1" applyAlignment="1">
      <alignment horizontal="center"/>
    </xf>
    <xf numFmtId="169" fontId="29" fillId="0" borderId="9" xfId="0" applyNumberFormat="1" applyFont="1" applyFill="1" applyBorder="1" applyAlignment="1">
      <alignment horizontal="center"/>
    </xf>
    <xf numFmtId="169" fontId="29" fillId="0" borderId="43" xfId="0" applyNumberFormat="1" applyFont="1" applyFill="1" applyBorder="1" applyAlignment="1">
      <alignment horizontal="center"/>
    </xf>
    <xf numFmtId="169" fontId="29" fillId="0" borderId="13" xfId="0" applyNumberFormat="1" applyFont="1" applyFill="1" applyBorder="1" applyAlignment="1">
      <alignment horizontal="center"/>
    </xf>
    <xf numFmtId="169" fontId="29" fillId="0" borderId="48" xfId="0" applyNumberFormat="1" applyFont="1" applyFill="1" applyBorder="1" applyAlignment="1">
      <alignment horizontal="center"/>
    </xf>
    <xf numFmtId="20" fontId="50" fillId="4" borderId="48" xfId="1" applyNumberFormat="1" applyFont="1" applyFill="1" applyBorder="1" applyAlignment="1">
      <alignment horizontal="center" vertical="center" shrinkToFit="1"/>
    </xf>
    <xf numFmtId="20" fontId="50" fillId="4" borderId="15" xfId="1" applyNumberFormat="1" applyFont="1" applyFill="1" applyBorder="1" applyAlignment="1">
      <alignment horizontal="center" vertical="center" shrinkToFit="1"/>
    </xf>
    <xf numFmtId="169" fontId="29" fillId="0" borderId="20" xfId="0" applyNumberFormat="1" applyFont="1" applyFill="1" applyBorder="1" applyAlignment="1">
      <alignment horizontal="center"/>
    </xf>
    <xf numFmtId="20" fontId="50" fillId="4" borderId="24" xfId="1" applyNumberFormat="1" applyFont="1" applyFill="1" applyBorder="1" applyAlignment="1">
      <alignment horizontal="center" vertical="center" shrinkToFit="1"/>
    </xf>
    <xf numFmtId="0" fontId="35" fillId="0" borderId="0" xfId="0" applyFont="1" applyFill="1"/>
    <xf numFmtId="0" fontId="34" fillId="0" borderId="0" xfId="0" applyFont="1" applyFill="1"/>
    <xf numFmtId="0" fontId="28" fillId="0" borderId="0" xfId="0" applyFont="1" applyFill="1" applyBorder="1" applyAlignment="1"/>
    <xf numFmtId="0" fontId="37" fillId="0" borderId="0" xfId="0" applyFont="1" applyFill="1" applyBorder="1" applyAlignment="1">
      <alignment horizontal="center"/>
    </xf>
    <xf numFmtId="0" fontId="34" fillId="0" borderId="0" xfId="0" applyFont="1" applyBorder="1"/>
    <xf numFmtId="0" fontId="41" fillId="0" borderId="0" xfId="0" applyFont="1" applyBorder="1"/>
    <xf numFmtId="0" fontId="40" fillId="0" borderId="0" xfId="0" applyFont="1" applyFill="1"/>
    <xf numFmtId="0" fontId="28" fillId="0" borderId="0" xfId="0" applyFont="1" applyBorder="1"/>
    <xf numFmtId="169" fontId="40" fillId="0" borderId="0" xfId="0" applyNumberFormat="1" applyFont="1" applyFill="1" applyBorder="1" applyAlignment="1">
      <alignment horizontal="center"/>
    </xf>
    <xf numFmtId="0" fontId="36" fillId="0" borderId="0" xfId="0" applyFont="1" applyBorder="1"/>
    <xf numFmtId="0" fontId="36" fillId="0" borderId="0" xfId="0" applyFont="1" applyFill="1"/>
    <xf numFmtId="0" fontId="29" fillId="0" borderId="0" xfId="0" applyFont="1" applyAlignment="1">
      <alignment horizontal="center"/>
    </xf>
    <xf numFmtId="0" fontId="32" fillId="0" borderId="0" xfId="0" applyFont="1" applyFill="1" applyAlignment="1">
      <alignment vertical="top"/>
    </xf>
    <xf numFmtId="0" fontId="39" fillId="0" borderId="0" xfId="0" applyFont="1" applyFill="1"/>
    <xf numFmtId="0" fontId="42" fillId="0" borderId="0" xfId="0" applyFont="1" applyFill="1"/>
    <xf numFmtId="0" fontId="39" fillId="0" borderId="0" xfId="0" applyFont="1" applyFill="1" applyBorder="1"/>
    <xf numFmtId="0" fontId="43" fillId="0" borderId="0" xfId="0" applyFont="1"/>
    <xf numFmtId="0" fontId="31" fillId="3" borderId="36" xfId="1" applyFont="1" applyFill="1" applyBorder="1" applyAlignment="1">
      <alignment horizontal="center" vertical="center"/>
    </xf>
    <xf numFmtId="0" fontId="31" fillId="3" borderId="37" xfId="1" applyFont="1" applyFill="1" applyBorder="1" applyAlignment="1">
      <alignment horizontal="center" vertical="center"/>
    </xf>
    <xf numFmtId="0" fontId="31" fillId="3" borderId="38" xfId="1" applyFont="1" applyFill="1" applyBorder="1" applyAlignment="1">
      <alignment horizontal="center" vertical="center"/>
    </xf>
    <xf numFmtId="0" fontId="31" fillId="3" borderId="34" xfId="1" applyFont="1" applyFill="1" applyBorder="1" applyAlignment="1">
      <alignment horizontal="center" vertical="center"/>
    </xf>
    <xf numFmtId="0" fontId="31" fillId="3" borderId="25" xfId="1" applyFont="1" applyFill="1" applyBorder="1" applyAlignment="1">
      <alignment horizontal="center" vertical="center"/>
    </xf>
    <xf numFmtId="0" fontId="31" fillId="3" borderId="35" xfId="1" applyFont="1" applyFill="1" applyBorder="1" applyAlignment="1">
      <alignment horizontal="center" vertical="center"/>
    </xf>
    <xf numFmtId="20" fontId="51" fillId="4" borderId="1" xfId="1" applyNumberFormat="1" applyFont="1" applyFill="1" applyBorder="1" applyAlignment="1">
      <alignment horizontal="center" vertical="center" shrinkToFit="1"/>
    </xf>
    <xf numFmtId="20" fontId="51" fillId="4" borderId="4" xfId="1" applyNumberFormat="1" applyFont="1" applyFill="1" applyBorder="1" applyAlignment="1">
      <alignment horizontal="center" vertical="center" shrinkToFit="1"/>
    </xf>
    <xf numFmtId="169" fontId="44" fillId="0" borderId="42" xfId="0" applyNumberFormat="1" applyFont="1" applyFill="1" applyBorder="1" applyAlignment="1">
      <alignment horizontal="center" vertical="center"/>
    </xf>
    <xf numFmtId="169" fontId="44" fillId="4" borderId="1" xfId="0" applyNumberFormat="1" applyFont="1" applyFill="1" applyBorder="1" applyAlignment="1">
      <alignment horizontal="center" vertical="center"/>
    </xf>
    <xf numFmtId="169" fontId="44" fillId="0" borderId="1" xfId="0" applyNumberFormat="1" applyFont="1" applyFill="1" applyBorder="1" applyAlignment="1">
      <alignment horizontal="center" vertical="center"/>
    </xf>
    <xf numFmtId="169" fontId="44" fillId="0" borderId="49" xfId="0" applyNumberFormat="1" applyFont="1" applyFill="1" applyBorder="1" applyAlignment="1">
      <alignment horizontal="center" vertical="center"/>
    </xf>
    <xf numFmtId="169" fontId="44" fillId="0" borderId="44" xfId="0" applyNumberFormat="1" applyFont="1" applyFill="1" applyBorder="1" applyAlignment="1">
      <alignment horizontal="center" vertical="center"/>
    </xf>
    <xf numFmtId="169" fontId="44" fillId="4" borderId="4" xfId="0" applyNumberFormat="1" applyFont="1" applyFill="1" applyBorder="1" applyAlignment="1">
      <alignment horizontal="center" vertical="center"/>
    </xf>
    <xf numFmtId="169" fontId="44" fillId="0" borderId="4" xfId="0" applyNumberFormat="1" applyFont="1" applyFill="1" applyBorder="1" applyAlignment="1">
      <alignment horizontal="center" vertical="center"/>
    </xf>
    <xf numFmtId="169" fontId="44" fillId="0" borderId="48" xfId="0" applyNumberFormat="1" applyFont="1" applyFill="1" applyBorder="1" applyAlignment="1">
      <alignment horizontal="center" vertical="center"/>
    </xf>
    <xf numFmtId="169" fontId="44" fillId="0" borderId="46" xfId="0" applyNumberFormat="1" applyFont="1" applyFill="1" applyBorder="1" applyAlignment="1">
      <alignment horizontal="center" vertical="center"/>
    </xf>
    <xf numFmtId="169" fontId="44" fillId="0" borderId="15" xfId="0" applyNumberFormat="1" applyFont="1" applyFill="1" applyBorder="1" applyAlignment="1">
      <alignment horizontal="center" vertical="center"/>
    </xf>
    <xf numFmtId="169" fontId="44" fillId="0" borderId="24" xfId="0" applyNumberFormat="1" applyFont="1" applyFill="1" applyBorder="1" applyAlignment="1">
      <alignment horizontal="center" vertical="center"/>
    </xf>
    <xf numFmtId="20" fontId="51" fillId="4" borderId="15" xfId="1" applyNumberFormat="1" applyFont="1" applyFill="1" applyBorder="1" applyAlignment="1">
      <alignment horizontal="center" vertical="center" shrinkToFit="1"/>
    </xf>
    <xf numFmtId="169" fontId="44" fillId="0" borderId="43" xfId="0" applyNumberFormat="1" applyFont="1" applyFill="1" applyBorder="1" applyAlignment="1">
      <alignment horizontal="center" vertical="center"/>
    </xf>
    <xf numFmtId="169" fontId="44" fillId="0" borderId="45" xfId="0" applyNumberFormat="1" applyFont="1" applyFill="1" applyBorder="1" applyAlignment="1">
      <alignment horizontal="center" vertical="center"/>
    </xf>
    <xf numFmtId="169" fontId="44" fillId="0" borderId="13" xfId="0" applyNumberFormat="1" applyFont="1" applyFill="1" applyBorder="1" applyAlignment="1">
      <alignment horizontal="center" vertical="center"/>
    </xf>
    <xf numFmtId="169" fontId="44" fillId="4" borderId="2" xfId="0" applyNumberFormat="1" applyFont="1" applyFill="1" applyBorder="1" applyAlignment="1">
      <alignment horizontal="center" vertical="center"/>
    </xf>
    <xf numFmtId="169" fontId="44" fillId="0" borderId="2" xfId="0" applyNumberFormat="1" applyFont="1" applyFill="1" applyBorder="1" applyAlignment="1">
      <alignment horizontal="center" vertical="center"/>
    </xf>
    <xf numFmtId="169" fontId="44" fillId="4" borderId="3" xfId="0" applyNumberFormat="1" applyFont="1" applyFill="1" applyBorder="1" applyAlignment="1">
      <alignment horizontal="center" vertical="center"/>
    </xf>
    <xf numFmtId="169" fontId="44" fillId="4" borderId="50" xfId="0" applyNumberFormat="1" applyFont="1" applyFill="1" applyBorder="1" applyAlignment="1">
      <alignment horizontal="center" vertical="center"/>
    </xf>
    <xf numFmtId="169" fontId="44" fillId="4" borderId="51" xfId="0" applyNumberFormat="1" applyFont="1" applyFill="1" applyBorder="1" applyAlignment="1">
      <alignment horizontal="center" vertical="center"/>
    </xf>
    <xf numFmtId="169" fontId="44" fillId="4" borderId="44" xfId="0" applyNumberFormat="1" applyFont="1" applyFill="1" applyBorder="1" applyAlignment="1">
      <alignment horizontal="center" vertical="center"/>
    </xf>
    <xf numFmtId="169" fontId="44" fillId="4" borderId="13" xfId="0" applyNumberFormat="1" applyFont="1" applyFill="1" applyBorder="1" applyAlignment="1">
      <alignment horizontal="center" vertical="center"/>
    </xf>
    <xf numFmtId="169" fontId="44" fillId="4" borderId="45" xfId="0" applyNumberFormat="1" applyFont="1" applyFill="1" applyBorder="1" applyAlignment="1">
      <alignment horizontal="center" vertical="center"/>
    </xf>
    <xf numFmtId="169" fontId="44" fillId="4" borderId="46" xfId="0" applyNumberFormat="1" applyFont="1" applyFill="1" applyBorder="1" applyAlignment="1">
      <alignment horizontal="center" vertical="center"/>
    </xf>
    <xf numFmtId="169" fontId="44" fillId="4" borderId="15" xfId="0" applyNumberFormat="1" applyFont="1" applyFill="1" applyBorder="1" applyAlignment="1">
      <alignment horizontal="center" vertical="center"/>
    </xf>
    <xf numFmtId="169" fontId="44" fillId="4" borderId="47" xfId="0" applyNumberFormat="1" applyFont="1" applyFill="1" applyBorder="1" applyAlignment="1">
      <alignment horizontal="center" vertical="center"/>
    </xf>
    <xf numFmtId="0" fontId="32" fillId="3" borderId="30" xfId="0" applyFont="1" applyFill="1" applyBorder="1" applyAlignment="1">
      <alignment horizontal="left" vertical="center" wrapText="1"/>
    </xf>
    <xf numFmtId="0" fontId="33" fillId="3" borderId="41" xfId="0" applyFont="1" applyFill="1" applyBorder="1" applyAlignment="1">
      <alignment horizontal="left" vertical="center" wrapText="1"/>
    </xf>
    <xf numFmtId="0" fontId="33" fillId="3" borderId="30" xfId="0" applyFont="1" applyFill="1" applyBorder="1" applyAlignment="1">
      <alignment horizontal="left" vertical="center" wrapText="1"/>
    </xf>
    <xf numFmtId="0" fontId="32" fillId="3" borderId="33" xfId="0" applyFont="1" applyFill="1" applyBorder="1" applyAlignment="1">
      <alignment horizontal="left" vertical="center" wrapText="1"/>
    </xf>
    <xf numFmtId="0" fontId="33" fillId="3" borderId="39" xfId="0" applyFont="1" applyFill="1" applyBorder="1" applyAlignment="1">
      <alignment horizontal="left" vertical="center" wrapText="1"/>
    </xf>
    <xf numFmtId="0" fontId="33" fillId="3" borderId="33" xfId="0" applyFont="1" applyFill="1" applyBorder="1" applyAlignment="1">
      <alignment horizontal="left" vertical="center" wrapText="1"/>
    </xf>
    <xf numFmtId="0" fontId="33" fillId="3" borderId="52" xfId="0" applyFont="1" applyFill="1" applyBorder="1" applyAlignment="1">
      <alignment horizontal="left" vertical="center" wrapText="1"/>
    </xf>
    <xf numFmtId="0" fontId="33" fillId="3" borderId="21" xfId="0" applyFont="1" applyFill="1" applyBorder="1" applyAlignment="1">
      <alignment horizontal="left" vertical="center" wrapText="1"/>
    </xf>
    <xf numFmtId="170" fontId="17" fillId="0" borderId="0" xfId="0" applyNumberFormat="1" applyFont="1" applyBorder="1" applyAlignment="1">
      <alignment horizontal="left"/>
    </xf>
    <xf numFmtId="0" fontId="12" fillId="0" borderId="0" xfId="0" applyNumberFormat="1" applyFont="1" applyAlignment="1">
      <alignment horizontal="left"/>
    </xf>
    <xf numFmtId="49" fontId="12" fillId="0" borderId="0" xfId="0" applyNumberFormat="1" applyFont="1" applyAlignment="1">
      <alignment horizontal="left"/>
    </xf>
    <xf numFmtId="0" fontId="10" fillId="0" borderId="1" xfId="0" applyFont="1" applyBorder="1" applyAlignment="1">
      <alignment horizontal="center" vertical="center" wrapText="1"/>
    </xf>
    <xf numFmtId="0" fontId="10" fillId="0" borderId="5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2" fillId="0" borderId="0" xfId="0" applyNumberFormat="1" applyFont="1" applyBorder="1" applyAlignment="1">
      <alignment horizontal="center" shrinkToFit="1"/>
    </xf>
    <xf numFmtId="0" fontId="12" fillId="0" borderId="0" xfId="0" applyFont="1" applyBorder="1" applyAlignment="1">
      <alignment horizontal="center" shrinkToFit="1"/>
    </xf>
    <xf numFmtId="0" fontId="10" fillId="0" borderId="42" xfId="0" applyFont="1" applyBorder="1" applyAlignment="1">
      <alignment horizontal="center" vertical="center" wrapText="1"/>
    </xf>
    <xf numFmtId="0" fontId="10" fillId="0" borderId="53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8" fillId="0" borderId="30" xfId="0" applyFont="1" applyBorder="1" applyAlignment="1">
      <alignment horizontal="right" shrinkToFit="1"/>
    </xf>
    <xf numFmtId="0" fontId="0" fillId="0" borderId="13" xfId="0" applyBorder="1"/>
    <xf numFmtId="0" fontId="5" fillId="0" borderId="25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right" shrinkToFit="1"/>
    </xf>
    <xf numFmtId="0" fontId="0" fillId="0" borderId="20" xfId="0" applyBorder="1"/>
    <xf numFmtId="0" fontId="5" fillId="0" borderId="34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</cellXfs>
  <cellStyles count="4">
    <cellStyle name="Hea" xfId="1" builtinId="26"/>
    <cellStyle name="Hüperlink" xfId="2" builtinId="8"/>
    <cellStyle name="Normaallaad" xfId="0" builtinId="0"/>
    <cellStyle name="Norm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209550</xdr:colOff>
      <xdr:row>0</xdr:row>
      <xdr:rowOff>0</xdr:rowOff>
    </xdr:from>
    <xdr:to>
      <xdr:col>21</xdr:col>
      <xdr:colOff>800100</xdr:colOff>
      <xdr:row>3</xdr:row>
      <xdr:rowOff>304800</xdr:rowOff>
    </xdr:to>
    <xdr:pic>
      <xdr:nvPicPr>
        <xdr:cNvPr id="32844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625"/>
        <a:stretch>
          <a:fillRect/>
        </a:stretch>
      </xdr:blipFill>
      <xdr:spPr bwMode="auto">
        <a:xfrm>
          <a:off x="13354050" y="0"/>
          <a:ext cx="7753350" cy="2019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47625</xdr:colOff>
      <xdr:row>0</xdr:row>
      <xdr:rowOff>0</xdr:rowOff>
    </xdr:from>
    <xdr:to>
      <xdr:col>12</xdr:col>
      <xdr:colOff>142875</xdr:colOff>
      <xdr:row>3</xdr:row>
      <xdr:rowOff>180975</xdr:rowOff>
    </xdr:to>
    <xdr:pic>
      <xdr:nvPicPr>
        <xdr:cNvPr id="3489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625"/>
        <a:stretch>
          <a:fillRect/>
        </a:stretch>
      </xdr:blipFill>
      <xdr:spPr bwMode="auto">
        <a:xfrm>
          <a:off x="14411325" y="0"/>
          <a:ext cx="6153150" cy="169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66675</xdr:colOff>
      <xdr:row>0</xdr:row>
      <xdr:rowOff>19050</xdr:rowOff>
    </xdr:from>
    <xdr:to>
      <xdr:col>12</xdr:col>
      <xdr:colOff>47625</xdr:colOff>
      <xdr:row>1</xdr:row>
      <xdr:rowOff>123825</xdr:rowOff>
    </xdr:to>
    <xdr:pic>
      <xdr:nvPicPr>
        <xdr:cNvPr id="1445" name="Picture 9" descr="RSlogo_H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9050"/>
          <a:ext cx="17335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66675</xdr:colOff>
      <xdr:row>23</xdr:row>
      <xdr:rowOff>19050</xdr:rowOff>
    </xdr:from>
    <xdr:to>
      <xdr:col>12</xdr:col>
      <xdr:colOff>47625</xdr:colOff>
      <xdr:row>24</xdr:row>
      <xdr:rowOff>123825</xdr:rowOff>
    </xdr:to>
    <xdr:pic>
      <xdr:nvPicPr>
        <xdr:cNvPr id="1446" name="Picture 12" descr="RSlogo_H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552950"/>
          <a:ext cx="17335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66675</xdr:colOff>
      <xdr:row>0</xdr:row>
      <xdr:rowOff>19050</xdr:rowOff>
    </xdr:from>
    <xdr:to>
      <xdr:col>12</xdr:col>
      <xdr:colOff>47625</xdr:colOff>
      <xdr:row>1</xdr:row>
      <xdr:rowOff>123825</xdr:rowOff>
    </xdr:to>
    <xdr:pic>
      <xdr:nvPicPr>
        <xdr:cNvPr id="30107" name="Picture 1" descr="RSlogo_H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9050"/>
          <a:ext cx="17335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66675</xdr:colOff>
      <xdr:row>20</xdr:row>
      <xdr:rowOff>19050</xdr:rowOff>
    </xdr:from>
    <xdr:to>
      <xdr:col>12</xdr:col>
      <xdr:colOff>47625</xdr:colOff>
      <xdr:row>21</xdr:row>
      <xdr:rowOff>123825</xdr:rowOff>
    </xdr:to>
    <xdr:pic>
      <xdr:nvPicPr>
        <xdr:cNvPr id="30108" name="Picture 2" descr="RSlogo_H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067175"/>
          <a:ext cx="17335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Liinid\SOIDUPLAANID_20080122\ATL_SOIDUPLAANID_2008_02_01\Ida_ATLsoiduplaanid_220120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4 1-5"/>
      <sheetName val="104A 1-5"/>
      <sheetName val="104A 6, 7"/>
      <sheetName val="104B 1-5"/>
      <sheetName val="104B 6, 7"/>
      <sheetName val="106 1-5"/>
      <sheetName val="106A 1-5"/>
      <sheetName val="106A 6, 7"/>
      <sheetName val="134 1-5"/>
      <sheetName val="134 6, 7"/>
      <sheetName val="143 1-5"/>
      <sheetName val="143 6, 7"/>
      <sheetName val="151 1-5"/>
      <sheetName val="151A 1-5, 6, 7"/>
      <sheetName val="152 1-5, 6, 7"/>
      <sheetName val="152A 1-5"/>
      <sheetName val="152A 6, 7"/>
      <sheetName val="152B 1-5"/>
      <sheetName val="154 1-5"/>
      <sheetName val="154 6, 7"/>
      <sheetName val="156 1-5, 6, 7"/>
      <sheetName val="Jelgava"/>
      <sheetName val="Talava"/>
      <sheetName val="Design Ufa RU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1"/>
  <dimension ref="A1:AR48"/>
  <sheetViews>
    <sheetView tabSelected="1" view="pageBreakPreview" zoomScale="50" zoomScaleNormal="50" zoomScaleSheetLayoutView="50" workbookViewId="0">
      <selection activeCell="G8" sqref="G8"/>
    </sheetView>
  </sheetViews>
  <sheetFormatPr defaultRowHeight="14.25"/>
  <cols>
    <col min="1" max="1" width="36" customWidth="1"/>
    <col min="2" max="20" width="13.42578125" style="113" customWidth="1"/>
    <col min="21" max="28" width="13.42578125" customWidth="1"/>
    <col min="29" max="40" width="12.28515625" customWidth="1"/>
  </cols>
  <sheetData>
    <row r="1" spans="1:40" s="104" customFormat="1" ht="45" customHeight="1">
      <c r="A1" s="127"/>
      <c r="B1" s="127"/>
      <c r="C1" s="127"/>
      <c r="D1" s="127"/>
      <c r="E1" s="115"/>
      <c r="F1" s="115"/>
      <c r="G1" s="111"/>
      <c r="H1" s="111"/>
      <c r="I1" s="111"/>
      <c r="J1" s="109"/>
      <c r="K1" s="109"/>
      <c r="L1" s="109"/>
      <c r="M1" s="109"/>
      <c r="N1" s="109"/>
      <c r="O1" s="110"/>
      <c r="P1" s="109"/>
      <c r="Q1" s="109"/>
      <c r="R1" s="109"/>
      <c r="S1" s="109"/>
      <c r="T1" s="111"/>
      <c r="U1" s="111"/>
      <c r="V1" s="111"/>
      <c r="W1" s="109"/>
      <c r="X1" s="109"/>
      <c r="AA1" s="105"/>
      <c r="AI1" s="134" t="s">
        <v>61</v>
      </c>
      <c r="AK1" s="135"/>
      <c r="AL1" s="135"/>
      <c r="AM1" s="135"/>
      <c r="AN1" s="134" t="s">
        <v>64</v>
      </c>
    </row>
    <row r="2" spans="1:40" s="105" customFormat="1" ht="45" customHeight="1">
      <c r="A2" s="129" t="s">
        <v>60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AI2" s="134" t="s">
        <v>62</v>
      </c>
      <c r="AK2" s="135"/>
      <c r="AL2" s="135"/>
      <c r="AM2" s="135"/>
      <c r="AN2" s="134" t="s">
        <v>65</v>
      </c>
    </row>
    <row r="3" spans="1:40" s="105" customFormat="1" ht="45" customHeight="1" thickBot="1">
      <c r="A3" s="129" t="s">
        <v>77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I3" s="134" t="s">
        <v>63</v>
      </c>
      <c r="AK3" s="135"/>
      <c r="AL3" s="135"/>
      <c r="AM3" s="135"/>
      <c r="AN3" s="134" t="s">
        <v>66</v>
      </c>
    </row>
    <row r="4" spans="1:40" s="103" customFormat="1" ht="69.95" customHeight="1" thickBot="1">
      <c r="A4" s="124" t="s">
        <v>72</v>
      </c>
      <c r="B4" s="138" t="s">
        <v>58</v>
      </c>
      <c r="C4" s="139">
        <v>103</v>
      </c>
      <c r="D4" s="139" t="s">
        <v>48</v>
      </c>
      <c r="E4" s="139" t="s">
        <v>55</v>
      </c>
      <c r="F4" s="139">
        <v>103</v>
      </c>
      <c r="G4" s="139" t="s">
        <v>58</v>
      </c>
      <c r="H4" s="139" t="s">
        <v>48</v>
      </c>
      <c r="I4" s="139">
        <v>103</v>
      </c>
      <c r="J4" s="139" t="s">
        <v>48</v>
      </c>
      <c r="K4" s="139" t="s">
        <v>55</v>
      </c>
      <c r="L4" s="139">
        <v>103</v>
      </c>
      <c r="M4" s="139" t="s">
        <v>58</v>
      </c>
      <c r="N4" s="139" t="s">
        <v>48</v>
      </c>
      <c r="O4" s="139" t="s">
        <v>48</v>
      </c>
      <c r="P4" s="139" t="s">
        <v>55</v>
      </c>
      <c r="Q4" s="139">
        <v>103</v>
      </c>
      <c r="R4" s="139" t="s">
        <v>58</v>
      </c>
      <c r="S4" s="139" t="s">
        <v>48</v>
      </c>
      <c r="T4" s="139">
        <v>103</v>
      </c>
      <c r="U4" s="139" t="s">
        <v>55</v>
      </c>
      <c r="V4" s="139">
        <v>103</v>
      </c>
      <c r="W4" s="139" t="s">
        <v>58</v>
      </c>
      <c r="X4" s="139" t="s">
        <v>48</v>
      </c>
      <c r="Y4" s="139" t="s">
        <v>55</v>
      </c>
      <c r="Z4" s="139">
        <v>103</v>
      </c>
      <c r="AA4" s="139" t="s">
        <v>48</v>
      </c>
      <c r="AB4" s="139" t="s">
        <v>58</v>
      </c>
      <c r="AC4" s="139" t="s">
        <v>55</v>
      </c>
      <c r="AD4" s="139">
        <v>103</v>
      </c>
      <c r="AE4" s="139" t="s">
        <v>48</v>
      </c>
      <c r="AF4" s="139" t="s">
        <v>55</v>
      </c>
      <c r="AG4" s="139" t="s">
        <v>58</v>
      </c>
      <c r="AH4" s="139">
        <v>103</v>
      </c>
      <c r="AI4" s="139" t="s">
        <v>48</v>
      </c>
      <c r="AJ4" s="139">
        <v>103</v>
      </c>
      <c r="AK4" s="139" t="s">
        <v>55</v>
      </c>
      <c r="AL4" s="139">
        <v>103</v>
      </c>
      <c r="AM4" s="139" t="s">
        <v>48</v>
      </c>
      <c r="AN4" s="140" t="s">
        <v>55</v>
      </c>
    </row>
    <row r="5" spans="1:40" ht="47.1" customHeight="1">
      <c r="A5" s="147" t="s">
        <v>49</v>
      </c>
      <c r="B5" s="150">
        <v>0.24690972222222224</v>
      </c>
      <c r="C5" s="151"/>
      <c r="D5" s="152">
        <v>0.27815972222222224</v>
      </c>
      <c r="E5" s="153"/>
      <c r="F5" s="151"/>
      <c r="G5" s="153"/>
      <c r="H5" s="152">
        <v>0.32677083333333334</v>
      </c>
      <c r="I5" s="151"/>
      <c r="J5" s="152">
        <v>0.37190972222222218</v>
      </c>
      <c r="K5" s="153"/>
      <c r="L5" s="151"/>
      <c r="M5" s="153"/>
      <c r="N5" s="152">
        <v>0.41704861111111108</v>
      </c>
      <c r="O5" s="152">
        <v>0.45871527777777776</v>
      </c>
      <c r="P5" s="153"/>
      <c r="Q5" s="151"/>
      <c r="R5" s="153"/>
      <c r="S5" s="152">
        <v>0.54204861111111113</v>
      </c>
      <c r="T5" s="151"/>
      <c r="U5" s="153"/>
      <c r="V5" s="151"/>
      <c r="W5" s="153"/>
      <c r="X5" s="152">
        <v>0.62538194444444439</v>
      </c>
      <c r="Y5" s="153"/>
      <c r="Z5" s="151"/>
      <c r="AA5" s="152">
        <v>0.67746527777777776</v>
      </c>
      <c r="AB5" s="153"/>
      <c r="AC5" s="153"/>
      <c r="AD5" s="151"/>
      <c r="AE5" s="152">
        <v>0.72954861111111113</v>
      </c>
      <c r="AF5" s="153"/>
      <c r="AG5" s="153"/>
      <c r="AH5" s="153"/>
      <c r="AI5" s="152">
        <v>0.82329861111111113</v>
      </c>
      <c r="AJ5" s="151"/>
      <c r="AK5" s="153"/>
      <c r="AL5" s="151"/>
      <c r="AM5" s="152">
        <v>0.9101041666666666</v>
      </c>
      <c r="AN5" s="154"/>
    </row>
    <row r="6" spans="1:40" ht="47.1" customHeight="1">
      <c r="A6" s="148" t="s">
        <v>50</v>
      </c>
      <c r="B6" s="155"/>
      <c r="C6" s="156"/>
      <c r="D6" s="157">
        <v>0.28024305555555556</v>
      </c>
      <c r="E6" s="158"/>
      <c r="F6" s="156"/>
      <c r="G6" s="158"/>
      <c r="H6" s="157">
        <v>0.33024305555555555</v>
      </c>
      <c r="I6" s="156"/>
      <c r="J6" s="157">
        <v>0.37538194444444439</v>
      </c>
      <c r="K6" s="158"/>
      <c r="L6" s="156"/>
      <c r="M6" s="158"/>
      <c r="N6" s="157">
        <v>0.42052083333333329</v>
      </c>
      <c r="O6" s="157">
        <v>0.46218749999999997</v>
      </c>
      <c r="P6" s="158"/>
      <c r="Q6" s="156"/>
      <c r="R6" s="158"/>
      <c r="S6" s="157">
        <v>0.54621527777777779</v>
      </c>
      <c r="T6" s="156"/>
      <c r="U6" s="158"/>
      <c r="V6" s="156"/>
      <c r="W6" s="158"/>
      <c r="X6" s="157">
        <v>0.63024305555555549</v>
      </c>
      <c r="Y6" s="158"/>
      <c r="Z6" s="156"/>
      <c r="AA6" s="157">
        <v>0.68232638888888886</v>
      </c>
      <c r="AB6" s="158"/>
      <c r="AC6" s="158"/>
      <c r="AD6" s="156"/>
      <c r="AE6" s="157">
        <v>0.73510416666666667</v>
      </c>
      <c r="AF6" s="158"/>
      <c r="AG6" s="158"/>
      <c r="AH6" s="158"/>
      <c r="AI6" s="157">
        <v>0.82746527777777779</v>
      </c>
      <c r="AJ6" s="156"/>
      <c r="AK6" s="158"/>
      <c r="AL6" s="156"/>
      <c r="AM6" s="157">
        <v>0.91357638888888881</v>
      </c>
      <c r="AN6" s="159"/>
    </row>
    <row r="7" spans="1:40" ht="47.1" customHeight="1">
      <c r="A7" s="148" t="s">
        <v>40</v>
      </c>
      <c r="B7" s="155"/>
      <c r="C7" s="156"/>
      <c r="D7" s="157"/>
      <c r="E7" s="157">
        <v>0.28857638888888892</v>
      </c>
      <c r="F7" s="156"/>
      <c r="G7" s="158"/>
      <c r="H7" s="157"/>
      <c r="I7" s="156"/>
      <c r="J7" s="157"/>
      <c r="K7" s="157">
        <v>0.3888888888888889</v>
      </c>
      <c r="L7" s="156"/>
      <c r="M7" s="158"/>
      <c r="N7" s="157"/>
      <c r="O7" s="157"/>
      <c r="P7" s="157">
        <v>0.46913194444444439</v>
      </c>
      <c r="Q7" s="156"/>
      <c r="R7" s="158"/>
      <c r="S7" s="157"/>
      <c r="T7" s="156"/>
      <c r="U7" s="157">
        <v>0.55246527777777776</v>
      </c>
      <c r="V7" s="156"/>
      <c r="W7" s="158"/>
      <c r="X7" s="157"/>
      <c r="Y7" s="157">
        <v>0.63927083333333334</v>
      </c>
      <c r="Z7" s="156"/>
      <c r="AA7" s="157"/>
      <c r="AB7" s="158"/>
      <c r="AC7" s="157">
        <v>0.72607638888888881</v>
      </c>
      <c r="AD7" s="156"/>
      <c r="AE7" s="157"/>
      <c r="AF7" s="157">
        <v>0.77815972222222218</v>
      </c>
      <c r="AG7" s="158"/>
      <c r="AH7" s="158"/>
      <c r="AI7" s="157"/>
      <c r="AJ7" s="156"/>
      <c r="AK7" s="157">
        <v>0.85107638888888881</v>
      </c>
      <c r="AL7" s="156"/>
      <c r="AM7" s="157"/>
      <c r="AN7" s="160">
        <v>0.99690972222222218</v>
      </c>
    </row>
    <row r="8" spans="1:40" ht="47.1" customHeight="1">
      <c r="A8" s="148" t="s">
        <v>46</v>
      </c>
      <c r="B8" s="155"/>
      <c r="C8" s="156"/>
      <c r="D8" s="157"/>
      <c r="E8" s="157"/>
      <c r="F8" s="156"/>
      <c r="G8" s="158"/>
      <c r="H8" s="157"/>
      <c r="I8" s="156"/>
      <c r="J8" s="157"/>
      <c r="K8" s="157"/>
      <c r="L8" s="156"/>
      <c r="M8" s="158"/>
      <c r="N8" s="157"/>
      <c r="O8" s="157"/>
      <c r="P8" s="157"/>
      <c r="Q8" s="156"/>
      <c r="R8" s="158"/>
      <c r="S8" s="157"/>
      <c r="T8" s="156"/>
      <c r="U8" s="157"/>
      <c r="V8" s="156"/>
      <c r="W8" s="158"/>
      <c r="X8" s="157"/>
      <c r="Y8" s="157">
        <v>0.64044481982667179</v>
      </c>
      <c r="Z8" s="156"/>
      <c r="AA8" s="157"/>
      <c r="AB8" s="158"/>
      <c r="AC8" s="157">
        <v>0.72725037538222748</v>
      </c>
      <c r="AD8" s="156"/>
      <c r="AE8" s="157"/>
      <c r="AF8" s="157">
        <v>0.77933370871556062</v>
      </c>
      <c r="AG8" s="158"/>
      <c r="AH8" s="158"/>
      <c r="AI8" s="157"/>
      <c r="AJ8" s="156"/>
      <c r="AK8" s="157">
        <v>0.85225037538222737</v>
      </c>
      <c r="AL8" s="156"/>
      <c r="AM8" s="157"/>
      <c r="AN8" s="160">
        <v>0.99815315316000508</v>
      </c>
    </row>
    <row r="9" spans="1:40" ht="47.1" customHeight="1">
      <c r="A9" s="148" t="s">
        <v>57</v>
      </c>
      <c r="B9" s="155"/>
      <c r="C9" s="156"/>
      <c r="D9" s="157">
        <v>0.28461805555555558</v>
      </c>
      <c r="E9" s="157">
        <v>0.29322916666666665</v>
      </c>
      <c r="F9" s="156"/>
      <c r="G9" s="158"/>
      <c r="H9" s="157">
        <v>0.3367013888888889</v>
      </c>
      <c r="I9" s="156"/>
      <c r="J9" s="157">
        <v>0.38114583333333329</v>
      </c>
      <c r="K9" s="157">
        <v>0.39531250000000001</v>
      </c>
      <c r="L9" s="156"/>
      <c r="M9" s="158"/>
      <c r="N9" s="157">
        <v>0.42628472222222213</v>
      </c>
      <c r="O9" s="157">
        <v>0.46795138888888882</v>
      </c>
      <c r="P9" s="157">
        <v>0.47517361111111112</v>
      </c>
      <c r="Q9" s="156"/>
      <c r="R9" s="158"/>
      <c r="S9" s="157">
        <v>0.55197916666666658</v>
      </c>
      <c r="T9" s="156"/>
      <c r="U9" s="157">
        <v>0.55850694444444449</v>
      </c>
      <c r="V9" s="156"/>
      <c r="W9" s="158"/>
      <c r="X9" s="157">
        <v>0.63600694444444439</v>
      </c>
      <c r="Y9" s="157"/>
      <c r="Z9" s="156"/>
      <c r="AA9" s="157">
        <v>0.68947916666666664</v>
      </c>
      <c r="AB9" s="158"/>
      <c r="AC9" s="157"/>
      <c r="AD9" s="156"/>
      <c r="AE9" s="157">
        <v>0.7415624999999999</v>
      </c>
      <c r="AF9" s="157"/>
      <c r="AG9" s="158"/>
      <c r="AH9" s="158"/>
      <c r="AI9" s="157">
        <v>0.83253472222222213</v>
      </c>
      <c r="AJ9" s="156"/>
      <c r="AK9" s="157"/>
      <c r="AL9" s="156"/>
      <c r="AM9" s="157">
        <v>0.91795138888888883</v>
      </c>
      <c r="AN9" s="160"/>
    </row>
    <row r="10" spans="1:40" ht="47.1" customHeight="1">
      <c r="A10" s="148" t="s">
        <v>41</v>
      </c>
      <c r="B10" s="161"/>
      <c r="C10" s="156"/>
      <c r="D10" s="157">
        <v>0.28704240173935797</v>
      </c>
      <c r="E10" s="157"/>
      <c r="F10" s="156"/>
      <c r="G10" s="158"/>
      <c r="H10" s="157">
        <v>0.33912573507269128</v>
      </c>
      <c r="I10" s="156"/>
      <c r="J10" s="157">
        <v>0.38357017951713568</v>
      </c>
      <c r="K10" s="157"/>
      <c r="L10" s="156"/>
      <c r="M10" s="158"/>
      <c r="N10" s="157">
        <v>0.42870906840602457</v>
      </c>
      <c r="O10" s="157">
        <v>0.47037573507269126</v>
      </c>
      <c r="P10" s="157"/>
      <c r="Q10" s="156"/>
      <c r="R10" s="158"/>
      <c r="S10" s="157">
        <v>0.55440351285046907</v>
      </c>
      <c r="T10" s="156"/>
      <c r="U10" s="157"/>
      <c r="V10" s="156"/>
      <c r="W10" s="158"/>
      <c r="X10" s="157">
        <v>0.63843129062824677</v>
      </c>
      <c r="Y10" s="157">
        <v>0.64433406840602458</v>
      </c>
      <c r="Z10" s="156"/>
      <c r="AA10" s="157">
        <v>0.69190351285046903</v>
      </c>
      <c r="AB10" s="158"/>
      <c r="AC10" s="157">
        <v>0.73113962396158017</v>
      </c>
      <c r="AD10" s="156"/>
      <c r="AE10" s="157">
        <v>0.7439868461838024</v>
      </c>
      <c r="AF10" s="157">
        <v>0.78322295729491342</v>
      </c>
      <c r="AG10" s="158"/>
      <c r="AH10" s="158"/>
      <c r="AI10" s="157">
        <v>0.83495906840602463</v>
      </c>
      <c r="AJ10" s="156"/>
      <c r="AK10" s="157">
        <v>0.85613962396158017</v>
      </c>
      <c r="AL10" s="156"/>
      <c r="AM10" s="157">
        <v>0.92037573507269121</v>
      </c>
      <c r="AN10" s="160">
        <v>1.0020424017393579</v>
      </c>
    </row>
    <row r="11" spans="1:40" ht="47.1" customHeight="1">
      <c r="A11" s="148" t="s">
        <v>39</v>
      </c>
      <c r="B11" s="161"/>
      <c r="C11" s="156"/>
      <c r="D11" s="157">
        <v>0.28987001755211361</v>
      </c>
      <c r="E11" s="157"/>
      <c r="F11" s="156"/>
      <c r="G11" s="158"/>
      <c r="H11" s="157">
        <v>0.34195335088544693</v>
      </c>
      <c r="I11" s="156"/>
      <c r="J11" s="157">
        <v>0.38639779532989132</v>
      </c>
      <c r="K11" s="157"/>
      <c r="L11" s="156"/>
      <c r="M11" s="158"/>
      <c r="N11" s="157">
        <v>0.43153668421878028</v>
      </c>
      <c r="O11" s="157">
        <v>0.47320335088544685</v>
      </c>
      <c r="P11" s="157"/>
      <c r="Q11" s="156"/>
      <c r="R11" s="158"/>
      <c r="S11" s="157">
        <v>0.55723112866322466</v>
      </c>
      <c r="T11" s="156"/>
      <c r="U11" s="157"/>
      <c r="V11" s="156"/>
      <c r="W11" s="158"/>
      <c r="X11" s="157">
        <v>0.64125890644100236</v>
      </c>
      <c r="Y11" s="157">
        <v>0.64646723977433573</v>
      </c>
      <c r="Z11" s="156"/>
      <c r="AA11" s="157">
        <v>0.69473112866322462</v>
      </c>
      <c r="AB11" s="158"/>
      <c r="AC11" s="157">
        <v>0.73396723977433564</v>
      </c>
      <c r="AD11" s="156"/>
      <c r="AE11" s="157">
        <v>0.74750890644100254</v>
      </c>
      <c r="AF11" s="157">
        <v>0.78535612866322468</v>
      </c>
      <c r="AG11" s="158"/>
      <c r="AH11" s="158"/>
      <c r="AI11" s="157">
        <v>0.83778668421878011</v>
      </c>
      <c r="AJ11" s="156"/>
      <c r="AK11" s="157">
        <v>0.8582727953298912</v>
      </c>
      <c r="AL11" s="156"/>
      <c r="AM11" s="157">
        <v>0.92320335088544681</v>
      </c>
      <c r="AN11" s="160">
        <v>1.0041755731076689</v>
      </c>
    </row>
    <row r="12" spans="1:40" s="114" customFormat="1" ht="47.1" customHeight="1">
      <c r="A12" s="126" t="s">
        <v>67</v>
      </c>
      <c r="B12" s="161"/>
      <c r="C12" s="157">
        <v>0.25040601851937394</v>
      </c>
      <c r="D12" s="162"/>
      <c r="E12" s="162"/>
      <c r="F12" s="157">
        <v>0.29554490740826284</v>
      </c>
      <c r="G12" s="158"/>
      <c r="H12" s="162"/>
      <c r="I12" s="157">
        <v>0.33373935185270731</v>
      </c>
      <c r="J12" s="162"/>
      <c r="K12" s="162"/>
      <c r="L12" s="157">
        <v>0.37887824074159615</v>
      </c>
      <c r="M12" s="158"/>
      <c r="N12" s="162"/>
      <c r="O12" s="162"/>
      <c r="P12" s="162"/>
      <c r="Q12" s="157">
        <v>0.48651712963048505</v>
      </c>
      <c r="R12" s="158"/>
      <c r="S12" s="162"/>
      <c r="T12" s="157">
        <v>0.52818379629715173</v>
      </c>
      <c r="U12" s="162"/>
      <c r="V12" s="157">
        <v>0.58026712963048499</v>
      </c>
      <c r="W12" s="158"/>
      <c r="X12" s="162"/>
      <c r="Y12" s="162"/>
      <c r="Z12" s="157">
        <v>0.6462393518527072</v>
      </c>
      <c r="AA12" s="162"/>
      <c r="AB12" s="158"/>
      <c r="AC12" s="162"/>
      <c r="AD12" s="157">
        <v>0.69137824074159615</v>
      </c>
      <c r="AE12" s="162"/>
      <c r="AF12" s="157"/>
      <c r="AG12" s="158"/>
      <c r="AH12" s="157">
        <v>0.73304490740826289</v>
      </c>
      <c r="AI12" s="162"/>
      <c r="AJ12" s="157">
        <v>0.78860046296381847</v>
      </c>
      <c r="AK12" s="162"/>
      <c r="AL12" s="157">
        <v>0.84415601851937383</v>
      </c>
      <c r="AM12" s="162"/>
      <c r="AN12" s="163"/>
    </row>
    <row r="13" spans="1:40" ht="47.1" customHeight="1">
      <c r="A13" s="148" t="s">
        <v>68</v>
      </c>
      <c r="B13" s="161"/>
      <c r="C13" s="157">
        <v>0.25363405996328048</v>
      </c>
      <c r="D13" s="162"/>
      <c r="E13" s="162"/>
      <c r="F13" s="157">
        <v>0.29946739329661382</v>
      </c>
      <c r="G13" s="158"/>
      <c r="H13" s="162"/>
      <c r="I13" s="157">
        <v>0.33974517107439162</v>
      </c>
      <c r="J13" s="162"/>
      <c r="K13" s="162"/>
      <c r="L13" s="157">
        <v>0.38349517107439157</v>
      </c>
      <c r="M13" s="158"/>
      <c r="N13" s="162"/>
      <c r="O13" s="162"/>
      <c r="P13" s="162"/>
      <c r="Q13" s="157">
        <v>0.49113405996328041</v>
      </c>
      <c r="R13" s="158"/>
      <c r="S13" s="162"/>
      <c r="T13" s="157">
        <v>0.53280072662994715</v>
      </c>
      <c r="U13" s="162"/>
      <c r="V13" s="157">
        <v>0.58488405996328041</v>
      </c>
      <c r="W13" s="158"/>
      <c r="X13" s="162"/>
      <c r="Y13" s="162"/>
      <c r="Z13" s="157">
        <v>0.65085628218550262</v>
      </c>
      <c r="AA13" s="162"/>
      <c r="AB13" s="158"/>
      <c r="AC13" s="162"/>
      <c r="AD13" s="157">
        <v>0.6966896155188359</v>
      </c>
      <c r="AE13" s="162"/>
      <c r="AF13" s="157"/>
      <c r="AG13" s="158"/>
      <c r="AH13" s="157">
        <v>0.73905072662994697</v>
      </c>
      <c r="AI13" s="162"/>
      <c r="AJ13" s="157">
        <v>0.79321739329661367</v>
      </c>
      <c r="AK13" s="162"/>
      <c r="AL13" s="157">
        <v>0.84807850440772481</v>
      </c>
      <c r="AM13" s="162"/>
      <c r="AN13" s="163"/>
    </row>
    <row r="14" spans="1:40" ht="47.1" customHeight="1">
      <c r="A14" s="148" t="s">
        <v>69</v>
      </c>
      <c r="B14" s="155"/>
      <c r="C14" s="157">
        <v>0.26163194444444443</v>
      </c>
      <c r="D14" s="162"/>
      <c r="E14" s="162"/>
      <c r="F14" s="157">
        <v>0.30746527777777777</v>
      </c>
      <c r="G14" s="158"/>
      <c r="H14" s="162"/>
      <c r="I14" s="157">
        <v>0.34774305555555557</v>
      </c>
      <c r="J14" s="162"/>
      <c r="K14" s="162"/>
      <c r="L14" s="157">
        <v>0.39149305555555558</v>
      </c>
      <c r="M14" s="158"/>
      <c r="N14" s="162"/>
      <c r="O14" s="162"/>
      <c r="P14" s="162"/>
      <c r="Q14" s="157">
        <v>0.49913194444444442</v>
      </c>
      <c r="R14" s="158"/>
      <c r="S14" s="162"/>
      <c r="T14" s="157">
        <v>0.54079861111111116</v>
      </c>
      <c r="U14" s="162"/>
      <c r="V14" s="157">
        <v>0.59288194444444442</v>
      </c>
      <c r="W14" s="158"/>
      <c r="X14" s="162"/>
      <c r="Y14" s="162"/>
      <c r="Z14" s="157">
        <v>0.65885416666666663</v>
      </c>
      <c r="AA14" s="162"/>
      <c r="AB14" s="158"/>
      <c r="AC14" s="162"/>
      <c r="AD14" s="157">
        <v>0.70468750000000002</v>
      </c>
      <c r="AE14" s="162"/>
      <c r="AF14" s="157"/>
      <c r="AG14" s="158"/>
      <c r="AH14" s="157">
        <v>0.74704861111111109</v>
      </c>
      <c r="AI14" s="162"/>
      <c r="AJ14" s="157">
        <v>0.80121527777777779</v>
      </c>
      <c r="AK14" s="162"/>
      <c r="AL14" s="157">
        <v>0.85607638888888893</v>
      </c>
      <c r="AM14" s="162"/>
      <c r="AN14" s="163"/>
    </row>
    <row r="15" spans="1:40" ht="47.1" customHeight="1">
      <c r="A15" s="148" t="s">
        <v>70</v>
      </c>
      <c r="B15" s="155"/>
      <c r="C15" s="157">
        <v>0.2668402777777778</v>
      </c>
      <c r="D15" s="157"/>
      <c r="E15" s="162"/>
      <c r="F15" s="157">
        <v>0.31267361111111114</v>
      </c>
      <c r="G15" s="158"/>
      <c r="H15" s="157"/>
      <c r="I15" s="157">
        <v>0.35295138888888888</v>
      </c>
      <c r="J15" s="157"/>
      <c r="K15" s="162"/>
      <c r="L15" s="157">
        <v>0.3967013888888889</v>
      </c>
      <c r="M15" s="158"/>
      <c r="N15" s="157"/>
      <c r="O15" s="157"/>
      <c r="P15" s="162"/>
      <c r="Q15" s="157">
        <v>0.50434027777777779</v>
      </c>
      <c r="R15" s="158"/>
      <c r="S15" s="157"/>
      <c r="T15" s="157">
        <v>0.54600694444444442</v>
      </c>
      <c r="U15" s="162"/>
      <c r="V15" s="157">
        <v>0.59809027777777779</v>
      </c>
      <c r="W15" s="158"/>
      <c r="X15" s="157"/>
      <c r="Y15" s="162"/>
      <c r="Z15" s="157">
        <v>0.6640625</v>
      </c>
      <c r="AA15" s="157"/>
      <c r="AB15" s="158"/>
      <c r="AC15" s="162"/>
      <c r="AD15" s="157">
        <v>0.70989583333333328</v>
      </c>
      <c r="AE15" s="157"/>
      <c r="AF15" s="157"/>
      <c r="AG15" s="158"/>
      <c r="AH15" s="157">
        <v>0.75225694444444446</v>
      </c>
      <c r="AI15" s="157"/>
      <c r="AJ15" s="157">
        <v>0.80642361111111116</v>
      </c>
      <c r="AK15" s="162"/>
      <c r="AL15" s="157">
        <v>0.86128472222222219</v>
      </c>
      <c r="AM15" s="157"/>
      <c r="AN15" s="163"/>
    </row>
    <row r="16" spans="1:40" ht="47.1" customHeight="1">
      <c r="A16" s="148" t="s">
        <v>51</v>
      </c>
      <c r="B16" s="155"/>
      <c r="C16" s="157">
        <v>0.27246350849583817</v>
      </c>
      <c r="D16" s="157">
        <v>0.29540082593475653</v>
      </c>
      <c r="E16" s="157">
        <v>0.29859527037920092</v>
      </c>
      <c r="F16" s="157">
        <v>0.31829684182917151</v>
      </c>
      <c r="G16" s="158"/>
      <c r="H16" s="157">
        <v>0.34748415926808979</v>
      </c>
      <c r="I16" s="157">
        <v>0.35857461960694925</v>
      </c>
      <c r="J16" s="157">
        <v>0.39192860371253418</v>
      </c>
      <c r="K16" s="157">
        <v>0.40067860371253422</v>
      </c>
      <c r="L16" s="157">
        <v>0.40232461960694926</v>
      </c>
      <c r="M16" s="158"/>
      <c r="N16" s="157">
        <v>0.43706749260142308</v>
      </c>
      <c r="O16" s="157">
        <v>0.47873415926808977</v>
      </c>
      <c r="P16" s="157">
        <v>0.48053971482364533</v>
      </c>
      <c r="Q16" s="157">
        <v>0.50996350849583816</v>
      </c>
      <c r="R16" s="158"/>
      <c r="S16" s="157">
        <v>0.56276193704586741</v>
      </c>
      <c r="T16" s="157">
        <v>0.55163017516250479</v>
      </c>
      <c r="U16" s="157">
        <v>0.56387304815697858</v>
      </c>
      <c r="V16" s="157">
        <v>0.60371350849583816</v>
      </c>
      <c r="W16" s="158"/>
      <c r="X16" s="157">
        <v>0.64678971482364522</v>
      </c>
      <c r="Y16" s="157">
        <v>0.65199804815697859</v>
      </c>
      <c r="Z16" s="157">
        <v>0.66968573071806026</v>
      </c>
      <c r="AA16" s="157">
        <v>0.70234527037920091</v>
      </c>
      <c r="AB16" s="158"/>
      <c r="AC16" s="157">
        <v>0.74019249260142306</v>
      </c>
      <c r="AD16" s="157">
        <v>0.71621350849583809</v>
      </c>
      <c r="AE16" s="157">
        <v>0.75303971482364518</v>
      </c>
      <c r="AF16" s="157">
        <v>0.79088693704586743</v>
      </c>
      <c r="AG16" s="158"/>
      <c r="AH16" s="157">
        <v>0.75788017516250472</v>
      </c>
      <c r="AI16" s="157">
        <v>0.84331749260142297</v>
      </c>
      <c r="AJ16" s="157">
        <v>0.81204684182917142</v>
      </c>
      <c r="AK16" s="157">
        <v>0.86380360371253417</v>
      </c>
      <c r="AL16" s="157">
        <v>0.86690795294028256</v>
      </c>
      <c r="AM16" s="157">
        <v>0.92873415926808967</v>
      </c>
      <c r="AN16" s="160">
        <v>1.0097063814903118</v>
      </c>
    </row>
    <row r="17" spans="1:44" ht="47.1" customHeight="1">
      <c r="A17" s="148" t="s">
        <v>59</v>
      </c>
      <c r="B17" s="155">
        <v>0.2553362497894045</v>
      </c>
      <c r="C17" s="157"/>
      <c r="D17" s="157"/>
      <c r="E17" s="157"/>
      <c r="F17" s="157"/>
      <c r="G17" s="157">
        <v>0.33380847201162667</v>
      </c>
      <c r="H17" s="157"/>
      <c r="I17" s="157"/>
      <c r="J17" s="157"/>
      <c r="K17" s="157"/>
      <c r="L17" s="157"/>
      <c r="M17" s="157">
        <v>0.42408624978940446</v>
      </c>
      <c r="N17" s="157"/>
      <c r="O17" s="157"/>
      <c r="P17" s="157"/>
      <c r="Q17" s="157"/>
      <c r="R17" s="157">
        <v>0.52130847201162667</v>
      </c>
      <c r="S17" s="157"/>
      <c r="T17" s="157"/>
      <c r="U17" s="157"/>
      <c r="V17" s="157"/>
      <c r="W17" s="157">
        <v>0.61505847201162667</v>
      </c>
      <c r="X17" s="157"/>
      <c r="Y17" s="157"/>
      <c r="Z17" s="157"/>
      <c r="AA17" s="157"/>
      <c r="AB17" s="157">
        <v>0.71575291645607109</v>
      </c>
      <c r="AC17" s="157"/>
      <c r="AD17" s="157"/>
      <c r="AE17" s="157"/>
      <c r="AF17" s="157"/>
      <c r="AG17" s="157">
        <v>0.79908624978940435</v>
      </c>
      <c r="AH17" s="157"/>
      <c r="AI17" s="157"/>
      <c r="AJ17" s="157"/>
      <c r="AK17" s="157"/>
      <c r="AL17" s="157"/>
      <c r="AM17" s="157"/>
      <c r="AN17" s="160"/>
    </row>
    <row r="18" spans="1:44" ht="47.1" customHeight="1">
      <c r="A18" s="148" t="s">
        <v>52</v>
      </c>
      <c r="B18" s="155">
        <v>0.26120079697390586</v>
      </c>
      <c r="C18" s="157">
        <v>0.27502024141835035</v>
      </c>
      <c r="D18" s="157">
        <v>0.29801689743302157</v>
      </c>
      <c r="E18" s="157">
        <v>0.30113135252946144</v>
      </c>
      <c r="F18" s="157">
        <v>0.32085357475168369</v>
      </c>
      <c r="G18" s="157">
        <v>0.34106190808501696</v>
      </c>
      <c r="H18" s="157">
        <v>0.35010023076635483</v>
      </c>
      <c r="I18" s="157">
        <v>0.36113135252946138</v>
      </c>
      <c r="J18" s="157">
        <v>0.39454467521079928</v>
      </c>
      <c r="K18" s="157">
        <v>0.40321468586279474</v>
      </c>
      <c r="L18" s="157">
        <v>0.40488135252946139</v>
      </c>
      <c r="M18" s="157">
        <v>0.43064524141835031</v>
      </c>
      <c r="N18" s="157">
        <v>0.43968356409968817</v>
      </c>
      <c r="O18" s="157">
        <v>0.48135023076635486</v>
      </c>
      <c r="P18" s="157">
        <v>0.48307579697390585</v>
      </c>
      <c r="Q18" s="157">
        <v>0.51252024141835029</v>
      </c>
      <c r="R18" s="157">
        <v>0.52786746364057247</v>
      </c>
      <c r="S18" s="157">
        <v>0.56537800854413256</v>
      </c>
      <c r="T18" s="157">
        <v>0.55418690808501692</v>
      </c>
      <c r="U18" s="157">
        <v>0.56640913030723916</v>
      </c>
      <c r="V18" s="157">
        <v>0.60627024141835029</v>
      </c>
      <c r="W18" s="157">
        <v>0.62161746364057247</v>
      </c>
      <c r="X18" s="157">
        <v>0.64940578632191037</v>
      </c>
      <c r="Y18" s="157">
        <v>0.65453413030723917</v>
      </c>
      <c r="Z18" s="157">
        <v>0.6722424636405725</v>
      </c>
      <c r="AA18" s="157">
        <v>0.70496134187746584</v>
      </c>
      <c r="AB18" s="157">
        <v>0.722311908085017</v>
      </c>
      <c r="AC18" s="157">
        <v>0.74272857475168352</v>
      </c>
      <c r="AD18" s="157">
        <v>0.71877024141835022</v>
      </c>
      <c r="AE18" s="157">
        <v>0.75565578632191044</v>
      </c>
      <c r="AF18" s="157">
        <v>0.79342301919612801</v>
      </c>
      <c r="AG18" s="157">
        <v>0.80564524141835026</v>
      </c>
      <c r="AH18" s="157">
        <v>0.76043690808501707</v>
      </c>
      <c r="AI18" s="157">
        <v>0.84593356409968801</v>
      </c>
      <c r="AJ18" s="157">
        <v>0.81460357475168355</v>
      </c>
      <c r="AK18" s="157">
        <v>0.86633968586279475</v>
      </c>
      <c r="AL18" s="157">
        <v>0.86946468586279468</v>
      </c>
      <c r="AM18" s="157">
        <v>0.9313502307663547</v>
      </c>
      <c r="AN18" s="160">
        <v>1.0122424636405725</v>
      </c>
    </row>
    <row r="19" spans="1:44" ht="47.1" customHeight="1">
      <c r="A19" s="147" t="s">
        <v>53</v>
      </c>
      <c r="B19" s="155">
        <v>0.26294398945021896</v>
      </c>
      <c r="C19" s="157">
        <v>0.2767634338946634</v>
      </c>
      <c r="D19" s="157">
        <v>0.30162454500577451</v>
      </c>
      <c r="E19" s="157">
        <v>0.3028703703703704</v>
      </c>
      <c r="F19" s="157">
        <v>0.32259676722799674</v>
      </c>
      <c r="G19" s="157">
        <v>0.34280510056133007</v>
      </c>
      <c r="H19" s="157">
        <v>0.35370787833910777</v>
      </c>
      <c r="I19" s="157">
        <v>0.36287454500577448</v>
      </c>
      <c r="J19" s="157">
        <v>0.39815232278355223</v>
      </c>
      <c r="K19" s="157">
        <v>0.40495787833910785</v>
      </c>
      <c r="L19" s="157">
        <v>0.4066245450057745</v>
      </c>
      <c r="M19" s="157">
        <v>0.4323884338946633</v>
      </c>
      <c r="N19" s="157">
        <v>0.44329121167244112</v>
      </c>
      <c r="O19" s="157">
        <v>0.48495787833910781</v>
      </c>
      <c r="P19" s="157">
        <v>0.4848189894502189</v>
      </c>
      <c r="Q19" s="157">
        <v>0.51426343389466334</v>
      </c>
      <c r="R19" s="157">
        <v>0.52961065611688563</v>
      </c>
      <c r="S19" s="157">
        <v>0.56898565611688545</v>
      </c>
      <c r="T19" s="157">
        <v>0.55593010056132997</v>
      </c>
      <c r="U19" s="157">
        <v>0.56815232278355221</v>
      </c>
      <c r="V19" s="157">
        <v>0.60801343389466334</v>
      </c>
      <c r="W19" s="157">
        <v>0.62336065611688551</v>
      </c>
      <c r="X19" s="157">
        <v>0.65301343389466326</v>
      </c>
      <c r="Y19" s="157">
        <v>0.65627732278355222</v>
      </c>
      <c r="Z19" s="157">
        <v>0.67398565611688555</v>
      </c>
      <c r="AA19" s="157">
        <v>0.70856898945021884</v>
      </c>
      <c r="AB19" s="157">
        <v>0.72405510056132993</v>
      </c>
      <c r="AC19" s="157">
        <v>0.74447176722799668</v>
      </c>
      <c r="AD19" s="157">
        <v>0.72051343389466338</v>
      </c>
      <c r="AE19" s="157">
        <v>0.75926343389466333</v>
      </c>
      <c r="AF19" s="157">
        <v>0.79516621167244117</v>
      </c>
      <c r="AG19" s="157">
        <v>0.80738843389466319</v>
      </c>
      <c r="AH19" s="157">
        <v>0.7621801005613299</v>
      </c>
      <c r="AI19" s="157">
        <v>0.84954121167244101</v>
      </c>
      <c r="AJ19" s="157">
        <v>0.81634676722799659</v>
      </c>
      <c r="AK19" s="157">
        <v>0.86808287833910769</v>
      </c>
      <c r="AL19" s="157">
        <v>0.87120787833910762</v>
      </c>
      <c r="AM19" s="157">
        <v>0.93495787833910782</v>
      </c>
      <c r="AN19" s="160">
        <v>1.0139856561168856</v>
      </c>
    </row>
    <row r="20" spans="1:44" s="14" customFormat="1" ht="47.1" customHeight="1">
      <c r="A20" s="148" t="s">
        <v>54</v>
      </c>
      <c r="B20" s="155">
        <v>0.26565972222222223</v>
      </c>
      <c r="C20" s="157"/>
      <c r="D20" s="157">
        <v>0.30434027777777778</v>
      </c>
      <c r="E20" s="157">
        <v>0.30559027777777781</v>
      </c>
      <c r="F20" s="157"/>
      <c r="G20" s="157">
        <v>0.34552083333333333</v>
      </c>
      <c r="H20" s="157">
        <v>0.35642361111111109</v>
      </c>
      <c r="I20" s="157"/>
      <c r="J20" s="157">
        <v>0.40086805555555555</v>
      </c>
      <c r="K20" s="157">
        <v>0.40767361111111106</v>
      </c>
      <c r="L20" s="157"/>
      <c r="M20" s="157">
        <v>0.43510416666666663</v>
      </c>
      <c r="N20" s="157">
        <v>0.44600694444444444</v>
      </c>
      <c r="O20" s="157">
        <v>0.48767361111111113</v>
      </c>
      <c r="P20" s="157">
        <v>0.48753472222222222</v>
      </c>
      <c r="Q20" s="157"/>
      <c r="R20" s="157">
        <v>0.532324828336878</v>
      </c>
      <c r="S20" s="157">
        <v>0.57170138888888888</v>
      </c>
      <c r="T20" s="157"/>
      <c r="U20" s="157">
        <v>0.57086805555555553</v>
      </c>
      <c r="V20" s="157"/>
      <c r="W20" s="157">
        <v>0.62607638888888884</v>
      </c>
      <c r="X20" s="157">
        <v>0.6557291666666667</v>
      </c>
      <c r="Y20" s="157">
        <v>0.65899305555555554</v>
      </c>
      <c r="Z20" s="157"/>
      <c r="AA20" s="157">
        <v>0.71128472222222228</v>
      </c>
      <c r="AB20" s="157">
        <v>0.72677083333333325</v>
      </c>
      <c r="AC20" s="157">
        <v>0.7471875</v>
      </c>
      <c r="AD20" s="157"/>
      <c r="AE20" s="157">
        <v>0.76197916666666665</v>
      </c>
      <c r="AF20" s="157">
        <v>0.79788194444444449</v>
      </c>
      <c r="AG20" s="157">
        <v>0.81010416666666663</v>
      </c>
      <c r="AH20" s="157"/>
      <c r="AI20" s="157">
        <v>0.85225694444444444</v>
      </c>
      <c r="AJ20" s="157"/>
      <c r="AK20" s="157">
        <v>0.87079861111111112</v>
      </c>
      <c r="AL20" s="157"/>
      <c r="AM20" s="157">
        <v>0.93767361111111114</v>
      </c>
      <c r="AN20" s="160">
        <v>1.0167013888888889</v>
      </c>
      <c r="AO20" s="120"/>
      <c r="AP20" s="120"/>
      <c r="AQ20" s="120"/>
      <c r="AR20" s="120"/>
    </row>
    <row r="21" spans="1:44" s="103" customFormat="1" ht="47.1" customHeight="1">
      <c r="A21" s="148" t="s">
        <v>47</v>
      </c>
      <c r="B21" s="155">
        <v>0.26937478698035872</v>
      </c>
      <c r="C21" s="157">
        <v>0.28215256475813655</v>
      </c>
      <c r="D21" s="157">
        <v>0.30874978698035876</v>
      </c>
      <c r="E21" s="157">
        <v>0.31118034253591431</v>
      </c>
      <c r="F21" s="157">
        <v>0.32798589809146983</v>
      </c>
      <c r="G21" s="157">
        <v>0.34923589809146982</v>
      </c>
      <c r="H21" s="157">
        <v>0.36013867586924758</v>
      </c>
      <c r="I21" s="157">
        <v>0.36826367586924752</v>
      </c>
      <c r="J21" s="157">
        <v>0.40458312031369204</v>
      </c>
      <c r="K21" s="157">
        <v>0.41138867586924754</v>
      </c>
      <c r="L21" s="157">
        <v>0.41201367586924753</v>
      </c>
      <c r="M21" s="157">
        <v>0.43881923142480311</v>
      </c>
      <c r="N21" s="157">
        <v>0.44972200920258082</v>
      </c>
      <c r="O21" s="157">
        <v>0.49138867586924762</v>
      </c>
      <c r="P21" s="157">
        <v>0.49124978698035865</v>
      </c>
      <c r="Q21" s="157">
        <v>0.51965256475813648</v>
      </c>
      <c r="R21" s="157">
        <v>0.53604145364702538</v>
      </c>
      <c r="S21" s="157">
        <v>0.57541645364702532</v>
      </c>
      <c r="T21" s="157">
        <v>0.56131923142480311</v>
      </c>
      <c r="U21" s="157">
        <v>0.57458312031369196</v>
      </c>
      <c r="V21" s="157">
        <v>0.61340256475813648</v>
      </c>
      <c r="W21" s="157">
        <v>0.62979145364702538</v>
      </c>
      <c r="X21" s="157">
        <v>0.65944423142480302</v>
      </c>
      <c r="Y21" s="157">
        <v>0.66270812031369197</v>
      </c>
      <c r="Z21" s="157">
        <v>0.67937478698035869</v>
      </c>
      <c r="AA21" s="157">
        <v>0.7149997869803586</v>
      </c>
      <c r="AB21" s="157">
        <v>0.73118034253591413</v>
      </c>
      <c r="AC21" s="157">
        <v>0.75159700920258088</v>
      </c>
      <c r="AD21" s="157">
        <v>0.72590256475813641</v>
      </c>
      <c r="AE21" s="157">
        <v>0.76569423142480308</v>
      </c>
      <c r="AF21" s="157">
        <v>0.80159700920258092</v>
      </c>
      <c r="AG21" s="157">
        <v>0.81381923142480317</v>
      </c>
      <c r="AH21" s="157">
        <v>0.76756923142480304</v>
      </c>
      <c r="AI21" s="157">
        <v>0.85597200920258087</v>
      </c>
      <c r="AJ21" s="157">
        <v>0.82173589809146974</v>
      </c>
      <c r="AK21" s="157">
        <v>0.87451367586924733</v>
      </c>
      <c r="AL21" s="157">
        <v>0.87659700920258088</v>
      </c>
      <c r="AM21" s="157">
        <v>0.94138867586924746</v>
      </c>
      <c r="AN21" s="160">
        <v>1.0204164536470253</v>
      </c>
    </row>
    <row r="22" spans="1:44" ht="47.1" customHeight="1">
      <c r="A22" s="126" t="s">
        <v>43</v>
      </c>
      <c r="B22" s="155">
        <v>0.27056407478603756</v>
      </c>
      <c r="C22" s="157">
        <v>0.28334185256381533</v>
      </c>
      <c r="D22" s="157">
        <v>0.30993907478603755</v>
      </c>
      <c r="E22" s="157">
        <v>0.3123696303415931</v>
      </c>
      <c r="F22" s="157">
        <v>0.32917518589714867</v>
      </c>
      <c r="G22" s="157">
        <v>0.35042518589714866</v>
      </c>
      <c r="H22" s="157">
        <v>0.36132796367492642</v>
      </c>
      <c r="I22" s="157">
        <v>0.36945296367492636</v>
      </c>
      <c r="J22" s="157">
        <v>0.40577240811937088</v>
      </c>
      <c r="K22" s="157">
        <v>0.41257796367492644</v>
      </c>
      <c r="L22" s="157">
        <v>0.41320296367492637</v>
      </c>
      <c r="M22" s="157">
        <v>0.44000851923048195</v>
      </c>
      <c r="N22" s="157">
        <v>0.45091129700825971</v>
      </c>
      <c r="O22" s="157">
        <v>0.4925779636749264</v>
      </c>
      <c r="P22" s="157">
        <v>0.49243907478603749</v>
      </c>
      <c r="Q22" s="157">
        <v>0.52084185256381532</v>
      </c>
      <c r="R22" s="157">
        <v>0.53723074145270411</v>
      </c>
      <c r="S22" s="157">
        <v>0.57660574145270416</v>
      </c>
      <c r="T22" s="157">
        <v>0.56250851923048195</v>
      </c>
      <c r="U22" s="157">
        <v>0.5757724081193708</v>
      </c>
      <c r="V22" s="157">
        <v>0.61459185256381521</v>
      </c>
      <c r="W22" s="157">
        <v>0.63098074145270411</v>
      </c>
      <c r="X22" s="157">
        <v>0.66063351923048197</v>
      </c>
      <c r="Y22" s="157">
        <v>0.66389740811937081</v>
      </c>
      <c r="Z22" s="157">
        <v>0.68056407478603742</v>
      </c>
      <c r="AA22" s="157">
        <v>0.71618907478603755</v>
      </c>
      <c r="AB22" s="157">
        <v>0.73236963034159308</v>
      </c>
      <c r="AC22" s="157">
        <v>0.75278629700825972</v>
      </c>
      <c r="AD22" s="157">
        <v>0.72709185256381514</v>
      </c>
      <c r="AE22" s="157">
        <v>0.76688351923048192</v>
      </c>
      <c r="AF22" s="157">
        <v>0.80278629700825965</v>
      </c>
      <c r="AG22" s="157">
        <v>0.8150085192304819</v>
      </c>
      <c r="AH22" s="157">
        <v>0.768758519230482</v>
      </c>
      <c r="AI22" s="157">
        <v>0.8571612970082596</v>
      </c>
      <c r="AJ22" s="157">
        <v>0.82292518589714869</v>
      </c>
      <c r="AK22" s="157">
        <v>0.87570296367492628</v>
      </c>
      <c r="AL22" s="157">
        <v>0.87778629700825961</v>
      </c>
      <c r="AM22" s="157">
        <v>0.9425779636749263</v>
      </c>
      <c r="AN22" s="160">
        <v>1.021605741452704</v>
      </c>
    </row>
    <row r="23" spans="1:44" ht="47.1" customHeight="1" thickBot="1">
      <c r="A23" s="149" t="s">
        <v>44</v>
      </c>
      <c r="B23" s="164">
        <v>0.27295138888888892</v>
      </c>
      <c r="C23" s="165">
        <v>0.28572916666666665</v>
      </c>
      <c r="D23" s="165">
        <v>0.31232638888888886</v>
      </c>
      <c r="E23" s="165">
        <v>0.31475694444444446</v>
      </c>
      <c r="F23" s="165">
        <v>0.33156249999999998</v>
      </c>
      <c r="G23" s="165">
        <v>0.35281250000000003</v>
      </c>
      <c r="H23" s="165">
        <v>0.36371527777777779</v>
      </c>
      <c r="I23" s="165">
        <v>0.37184027777777773</v>
      </c>
      <c r="J23" s="165">
        <v>0.40815972222222224</v>
      </c>
      <c r="K23" s="165">
        <v>0.41496527777777775</v>
      </c>
      <c r="L23" s="165">
        <v>0.41559027777777774</v>
      </c>
      <c r="M23" s="165">
        <v>0.44239583333333332</v>
      </c>
      <c r="N23" s="165">
        <v>0.45329861111111114</v>
      </c>
      <c r="O23" s="165">
        <v>0.49496527777777777</v>
      </c>
      <c r="P23" s="165">
        <v>0.49482638888888886</v>
      </c>
      <c r="Q23" s="165">
        <v>0.52322916666666663</v>
      </c>
      <c r="R23" s="165">
        <v>0.53961033947443882</v>
      </c>
      <c r="S23" s="165">
        <v>0.57899305555555558</v>
      </c>
      <c r="T23" s="165">
        <v>0.56489583333333326</v>
      </c>
      <c r="U23" s="165">
        <v>0.57815972222222223</v>
      </c>
      <c r="V23" s="165">
        <v>0.61697916666666663</v>
      </c>
      <c r="W23" s="165">
        <v>0.63336805555555553</v>
      </c>
      <c r="X23" s="165">
        <v>0.66302083333333328</v>
      </c>
      <c r="Y23" s="165">
        <v>0.66628472222222213</v>
      </c>
      <c r="Z23" s="165">
        <v>0.68295138888888884</v>
      </c>
      <c r="AA23" s="165">
        <v>0.71857638888888886</v>
      </c>
      <c r="AB23" s="165">
        <v>0.73475694444444439</v>
      </c>
      <c r="AC23" s="165">
        <v>0.75517361111111114</v>
      </c>
      <c r="AD23" s="165">
        <v>0.72947916666666668</v>
      </c>
      <c r="AE23" s="165">
        <v>0.76927083333333335</v>
      </c>
      <c r="AF23" s="165">
        <v>0.80517361111111119</v>
      </c>
      <c r="AG23" s="165">
        <v>0.81739583333333332</v>
      </c>
      <c r="AH23" s="165">
        <v>0.77114583333333342</v>
      </c>
      <c r="AI23" s="165">
        <v>0.85954861111111114</v>
      </c>
      <c r="AJ23" s="165">
        <v>0.8253125</v>
      </c>
      <c r="AK23" s="165">
        <v>0.87809027777777782</v>
      </c>
      <c r="AL23" s="165">
        <v>0.88017361111111114</v>
      </c>
      <c r="AM23" s="165">
        <v>0.94496527777777772</v>
      </c>
      <c r="AN23" s="166">
        <v>1.0239930555555554</v>
      </c>
    </row>
    <row r="24" spans="1:44" ht="45" customHeight="1" thickBot="1">
      <c r="A24" s="120"/>
      <c r="B24" s="137"/>
      <c r="C24" s="137"/>
      <c r="D24" s="137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0"/>
      <c r="AD24" s="130"/>
      <c r="AE24" s="130"/>
      <c r="AF24" s="130"/>
      <c r="AG24" s="130"/>
      <c r="AH24" s="130"/>
      <c r="AI24" s="130"/>
      <c r="AJ24" s="130"/>
      <c r="AK24" s="130"/>
      <c r="AL24" s="130"/>
      <c r="AM24" s="130"/>
      <c r="AN24" s="130"/>
    </row>
    <row r="25" spans="1:44" ht="69.95" customHeight="1" thickBot="1">
      <c r="A25" s="124" t="s">
        <v>73</v>
      </c>
      <c r="B25" s="141" t="s">
        <v>58</v>
      </c>
      <c r="C25" s="142">
        <v>103</v>
      </c>
      <c r="D25" s="142" t="s">
        <v>48</v>
      </c>
      <c r="E25" s="142" t="s">
        <v>55</v>
      </c>
      <c r="F25" s="142" t="s">
        <v>48</v>
      </c>
      <c r="G25" s="142" t="s">
        <v>58</v>
      </c>
      <c r="H25" s="142" t="s">
        <v>48</v>
      </c>
      <c r="I25" s="142">
        <v>103</v>
      </c>
      <c r="J25" s="142" t="s">
        <v>55</v>
      </c>
      <c r="K25" s="142" t="s">
        <v>48</v>
      </c>
      <c r="L25" s="142" t="s">
        <v>58</v>
      </c>
      <c r="M25" s="142">
        <v>103</v>
      </c>
      <c r="N25" s="142" t="s">
        <v>48</v>
      </c>
      <c r="O25" s="142" t="s">
        <v>55</v>
      </c>
      <c r="P25" s="142">
        <v>103</v>
      </c>
      <c r="Q25" s="142" t="s">
        <v>48</v>
      </c>
      <c r="R25" s="142" t="s">
        <v>58</v>
      </c>
      <c r="S25" s="142" t="s">
        <v>48</v>
      </c>
      <c r="T25" s="142" t="s">
        <v>55</v>
      </c>
      <c r="U25" s="142">
        <v>103</v>
      </c>
      <c r="V25" s="142" t="s">
        <v>58</v>
      </c>
      <c r="W25" s="142" t="s">
        <v>48</v>
      </c>
      <c r="X25" s="142" t="s">
        <v>55</v>
      </c>
      <c r="Y25" s="142">
        <v>103</v>
      </c>
      <c r="Z25" s="142">
        <v>103</v>
      </c>
      <c r="AA25" s="142" t="s">
        <v>48</v>
      </c>
      <c r="AB25" s="142" t="s">
        <v>58</v>
      </c>
      <c r="AC25" s="142" t="s">
        <v>55</v>
      </c>
      <c r="AD25" s="142">
        <v>103</v>
      </c>
      <c r="AE25" s="142" t="s">
        <v>48</v>
      </c>
      <c r="AF25" s="142">
        <v>103</v>
      </c>
      <c r="AG25" s="142" t="s">
        <v>58</v>
      </c>
      <c r="AH25" s="142" t="s">
        <v>48</v>
      </c>
      <c r="AI25" s="142">
        <v>103</v>
      </c>
      <c r="AJ25" s="142" t="s">
        <v>55</v>
      </c>
      <c r="AK25" s="142">
        <v>103</v>
      </c>
      <c r="AL25" s="142" t="s">
        <v>48</v>
      </c>
      <c r="AM25" s="142" t="s">
        <v>55</v>
      </c>
      <c r="AN25" s="143">
        <v>103</v>
      </c>
    </row>
    <row r="26" spans="1:44" ht="47.1" customHeight="1">
      <c r="A26" s="144" t="s">
        <v>44</v>
      </c>
      <c r="B26" s="150">
        <v>0.2121875</v>
      </c>
      <c r="C26" s="152">
        <v>0.29065972222222225</v>
      </c>
      <c r="D26" s="167">
        <v>0.2434375</v>
      </c>
      <c r="E26" s="152">
        <v>0.25</v>
      </c>
      <c r="F26" s="167">
        <v>0.28510416666666666</v>
      </c>
      <c r="G26" s="167">
        <v>0.2951388888888889</v>
      </c>
      <c r="H26" s="167">
        <v>0.33024305555555555</v>
      </c>
      <c r="I26" s="152">
        <v>0.33510416666666665</v>
      </c>
      <c r="J26" s="152">
        <v>0.34413194444444445</v>
      </c>
      <c r="K26" s="167">
        <v>0.37538194444444439</v>
      </c>
      <c r="L26" s="167">
        <v>0.39621527777777776</v>
      </c>
      <c r="M26" s="167">
        <v>0.3927430555555555</v>
      </c>
      <c r="N26" s="167">
        <v>0.41704861111111108</v>
      </c>
      <c r="O26" s="167">
        <v>0.42746527777777776</v>
      </c>
      <c r="P26" s="167">
        <v>0.44829861111111108</v>
      </c>
      <c r="Q26" s="167">
        <v>0.45871527777777776</v>
      </c>
      <c r="R26" s="167">
        <v>0.4864930555555555</v>
      </c>
      <c r="S26" s="167">
        <v>0.50732638888888881</v>
      </c>
      <c r="T26" s="167">
        <v>0.51079861111111113</v>
      </c>
      <c r="U26" s="167">
        <v>0.54204861111111113</v>
      </c>
      <c r="V26" s="167">
        <v>0.58024305555555555</v>
      </c>
      <c r="W26" s="167">
        <v>0.59065972222222218</v>
      </c>
      <c r="X26" s="167">
        <v>0.59413194444444439</v>
      </c>
      <c r="Y26" s="167">
        <v>0.60802083333333334</v>
      </c>
      <c r="Z26" s="167">
        <v>0.65315972222222218</v>
      </c>
      <c r="AA26" s="167">
        <v>0.67052083333333334</v>
      </c>
      <c r="AB26" s="167">
        <v>0.67399305555555555</v>
      </c>
      <c r="AC26" s="167">
        <v>0.68788194444444439</v>
      </c>
      <c r="AD26" s="167">
        <v>0.69204861111111104</v>
      </c>
      <c r="AE26" s="167">
        <v>0.7226041666666666</v>
      </c>
      <c r="AF26" s="167">
        <v>0.75038194444444439</v>
      </c>
      <c r="AG26" s="167">
        <v>0.76774305555555555</v>
      </c>
      <c r="AH26" s="167">
        <v>0.7851041666666666</v>
      </c>
      <c r="AI26" s="167">
        <v>0.80593749999999997</v>
      </c>
      <c r="AJ26" s="167">
        <v>0.8163541666666666</v>
      </c>
      <c r="AK26" s="167">
        <v>0.86149305555555555</v>
      </c>
      <c r="AL26" s="167">
        <v>0.86843749999999997</v>
      </c>
      <c r="AM26" s="167">
        <v>0.90315972222222218</v>
      </c>
      <c r="AN26" s="168">
        <v>0.92052083333333334</v>
      </c>
    </row>
    <row r="27" spans="1:44" ht="47.1" customHeight="1">
      <c r="A27" s="125" t="s">
        <v>43</v>
      </c>
      <c r="B27" s="155">
        <v>0.21358407597425816</v>
      </c>
      <c r="C27" s="157">
        <v>0.29294695903270446</v>
      </c>
      <c r="D27" s="169">
        <v>0.24433584792159335</v>
      </c>
      <c r="E27" s="157">
        <v>0.25138888888888888</v>
      </c>
      <c r="F27" s="169">
        <v>0.28739140347714898</v>
      </c>
      <c r="G27" s="169">
        <v>0.29780807014381561</v>
      </c>
      <c r="H27" s="169">
        <v>0.33253029236603787</v>
      </c>
      <c r="I27" s="157">
        <v>0.33739140347714891</v>
      </c>
      <c r="J27" s="157">
        <v>0.34622296486314708</v>
      </c>
      <c r="K27" s="169">
        <v>0.37766918125492666</v>
      </c>
      <c r="L27" s="169">
        <v>0.39780807014381553</v>
      </c>
      <c r="M27" s="169">
        <v>0.39433584792159332</v>
      </c>
      <c r="N27" s="169">
        <v>0.4186414034771489</v>
      </c>
      <c r="O27" s="169">
        <v>0.42905807014381553</v>
      </c>
      <c r="P27" s="169">
        <v>0.4498914034771489</v>
      </c>
      <c r="Q27" s="169">
        <v>0.46030807014381553</v>
      </c>
      <c r="R27" s="169">
        <v>0.48808584792159332</v>
      </c>
      <c r="S27" s="169">
        <v>0.50891918125492663</v>
      </c>
      <c r="T27" s="169">
        <v>0.51239140347714884</v>
      </c>
      <c r="U27" s="169">
        <v>0.54364140347714884</v>
      </c>
      <c r="V27" s="169">
        <v>0.58183584792159337</v>
      </c>
      <c r="W27" s="169">
        <v>0.59225251458826</v>
      </c>
      <c r="X27" s="169">
        <v>0.5957247368104821</v>
      </c>
      <c r="Y27" s="169">
        <v>0.60961362569937105</v>
      </c>
      <c r="Z27" s="169">
        <v>0.65475251458825989</v>
      </c>
      <c r="AA27" s="169">
        <v>0.67211362569937105</v>
      </c>
      <c r="AB27" s="169">
        <v>0.67558584792159337</v>
      </c>
      <c r="AC27" s="169">
        <v>0.68927852041870252</v>
      </c>
      <c r="AD27" s="169">
        <v>0.69364140347714875</v>
      </c>
      <c r="AE27" s="169">
        <v>0.72419695903270431</v>
      </c>
      <c r="AF27" s="169">
        <v>0.7519747368104821</v>
      </c>
      <c r="AG27" s="169">
        <v>0.76933584792159326</v>
      </c>
      <c r="AH27" s="169">
        <v>0.78669695903270431</v>
      </c>
      <c r="AI27" s="169">
        <v>0.80753029236603768</v>
      </c>
      <c r="AJ27" s="169">
        <v>0.81794695903270431</v>
      </c>
      <c r="AK27" s="169">
        <v>0.86308584792159337</v>
      </c>
      <c r="AL27" s="169">
        <v>0.87003029236603768</v>
      </c>
      <c r="AM27" s="169">
        <v>0.90405807014381545</v>
      </c>
      <c r="AN27" s="160">
        <v>0.92141918125492661</v>
      </c>
    </row>
    <row r="28" spans="1:44" ht="47.1" customHeight="1">
      <c r="A28" s="144" t="s">
        <v>42</v>
      </c>
      <c r="B28" s="155">
        <v>0.21427818871129109</v>
      </c>
      <c r="C28" s="157">
        <v>0.29358374426684664</v>
      </c>
      <c r="D28" s="169">
        <v>0.24497263315573556</v>
      </c>
      <c r="E28" s="157">
        <v>0.25208333333333333</v>
      </c>
      <c r="F28" s="169">
        <v>0.2880281887112911</v>
      </c>
      <c r="G28" s="169">
        <v>0.29844485537795773</v>
      </c>
      <c r="H28" s="169">
        <v>0.33316707760017999</v>
      </c>
      <c r="I28" s="157">
        <v>0.33802818871129114</v>
      </c>
      <c r="J28" s="157">
        <v>0.34761152204462442</v>
      </c>
      <c r="K28" s="169">
        <v>0.37830596648906883</v>
      </c>
      <c r="L28" s="169">
        <v>0.39844485537795776</v>
      </c>
      <c r="M28" s="169">
        <v>0.39497263315573555</v>
      </c>
      <c r="N28" s="169">
        <v>0.41927818871129102</v>
      </c>
      <c r="O28" s="169">
        <v>0.4303892998224022</v>
      </c>
      <c r="P28" s="169">
        <v>0.45052818871129102</v>
      </c>
      <c r="Q28" s="169">
        <v>0.46094485537795765</v>
      </c>
      <c r="R28" s="169">
        <v>0.48872263315573544</v>
      </c>
      <c r="S28" s="169">
        <v>0.50955596648906887</v>
      </c>
      <c r="T28" s="169">
        <v>0.51372263315573541</v>
      </c>
      <c r="U28" s="169">
        <v>0.54427818871129108</v>
      </c>
      <c r="V28" s="169">
        <v>0.5824726331557355</v>
      </c>
      <c r="W28" s="169">
        <v>0.59288929982240213</v>
      </c>
      <c r="X28" s="169">
        <v>0.59705596648906878</v>
      </c>
      <c r="Y28" s="169">
        <v>0.61025041093351318</v>
      </c>
      <c r="Z28" s="169">
        <v>0.65538929982240213</v>
      </c>
      <c r="AA28" s="169">
        <v>0.67275041093351318</v>
      </c>
      <c r="AB28" s="169">
        <v>0.6762226331557355</v>
      </c>
      <c r="AC28" s="169">
        <v>0.69066707760017998</v>
      </c>
      <c r="AD28" s="169">
        <v>0.69427818871129099</v>
      </c>
      <c r="AE28" s="169">
        <v>0.72483374426684655</v>
      </c>
      <c r="AF28" s="169">
        <v>0.75261152204462434</v>
      </c>
      <c r="AG28" s="169">
        <v>0.7699726331557355</v>
      </c>
      <c r="AH28" s="169">
        <v>0.78733374426684655</v>
      </c>
      <c r="AI28" s="169">
        <v>0.80816707760017992</v>
      </c>
      <c r="AJ28" s="169">
        <v>0.81927818871129099</v>
      </c>
      <c r="AK28" s="169">
        <v>0.8637226331557355</v>
      </c>
      <c r="AL28" s="169">
        <v>0.87066707760017992</v>
      </c>
      <c r="AM28" s="169">
        <v>0.90538929982240213</v>
      </c>
      <c r="AN28" s="160">
        <v>0.92205596648906873</v>
      </c>
    </row>
    <row r="29" spans="1:44" ht="47.1" customHeight="1">
      <c r="A29" s="145" t="s">
        <v>54</v>
      </c>
      <c r="B29" s="155">
        <v>0.21760338639066126</v>
      </c>
      <c r="C29" s="157"/>
      <c r="D29" s="169">
        <v>0.24899305555555556</v>
      </c>
      <c r="E29" s="157">
        <v>0.25649305555555557</v>
      </c>
      <c r="F29" s="169">
        <v>0.29204861111111113</v>
      </c>
      <c r="G29" s="169">
        <v>0.30246371722576693</v>
      </c>
      <c r="H29" s="169">
        <v>0.33718750000000003</v>
      </c>
      <c r="I29" s="157"/>
      <c r="J29" s="157">
        <v>0.35177083333333337</v>
      </c>
      <c r="K29" s="169">
        <v>0.38232638888888887</v>
      </c>
      <c r="L29" s="169">
        <v>0.40246527777777774</v>
      </c>
      <c r="M29" s="169"/>
      <c r="N29" s="169">
        <v>0.42329861111111106</v>
      </c>
      <c r="O29" s="169">
        <v>0.43440972222222218</v>
      </c>
      <c r="P29" s="169"/>
      <c r="Q29" s="169">
        <v>0.46496527777777774</v>
      </c>
      <c r="R29" s="169">
        <v>0.49274305555555553</v>
      </c>
      <c r="S29" s="169">
        <v>0.5135763888888889</v>
      </c>
      <c r="T29" s="169">
        <v>0.51774305555555555</v>
      </c>
      <c r="U29" s="169"/>
      <c r="V29" s="169">
        <v>0.58649305555555553</v>
      </c>
      <c r="W29" s="169">
        <v>0.59690972222222216</v>
      </c>
      <c r="X29" s="169">
        <v>0.60107638888888881</v>
      </c>
      <c r="Y29" s="169"/>
      <c r="Z29" s="169"/>
      <c r="AA29" s="169">
        <v>0.67677083333333332</v>
      </c>
      <c r="AB29" s="169">
        <v>0.68024305555555553</v>
      </c>
      <c r="AC29" s="169">
        <v>0.69482638888888881</v>
      </c>
      <c r="AD29" s="169"/>
      <c r="AE29" s="169">
        <v>0.72885416666666658</v>
      </c>
      <c r="AF29" s="169"/>
      <c r="AG29" s="169">
        <v>0.77399305555555553</v>
      </c>
      <c r="AH29" s="169">
        <v>0.79135416666666658</v>
      </c>
      <c r="AI29" s="169"/>
      <c r="AJ29" s="169">
        <v>0.82329861111111113</v>
      </c>
      <c r="AK29" s="169"/>
      <c r="AL29" s="169">
        <v>0.87468749999999995</v>
      </c>
      <c r="AM29" s="169">
        <v>0.90940972222222216</v>
      </c>
      <c r="AN29" s="160"/>
    </row>
    <row r="30" spans="1:44" ht="47.1" customHeight="1">
      <c r="A30" s="144" t="s">
        <v>53</v>
      </c>
      <c r="B30" s="155">
        <v>0.21953759480884763</v>
      </c>
      <c r="C30" s="157">
        <v>0.29849592814218101</v>
      </c>
      <c r="D30" s="169">
        <v>0.25092648369773657</v>
      </c>
      <c r="E30" s="157">
        <v>0.25912092814218096</v>
      </c>
      <c r="F30" s="169">
        <v>0.29467648369773658</v>
      </c>
      <c r="G30" s="169">
        <v>0.30509315036440321</v>
      </c>
      <c r="H30" s="157">
        <v>0.33912092814218098</v>
      </c>
      <c r="I30" s="157">
        <v>0.34294037258662541</v>
      </c>
      <c r="J30" s="157">
        <v>0.35439870591995876</v>
      </c>
      <c r="K30" s="157">
        <v>0.38425981703106982</v>
      </c>
      <c r="L30" s="169">
        <v>0.40439870591995869</v>
      </c>
      <c r="M30" s="169">
        <v>0.39988481703106982</v>
      </c>
      <c r="N30" s="169">
        <v>0.42523203925329206</v>
      </c>
      <c r="O30" s="169">
        <v>0.43703759480884757</v>
      </c>
      <c r="P30" s="169">
        <v>0.45544037258662534</v>
      </c>
      <c r="Q30" s="169">
        <v>0.4668987059199588</v>
      </c>
      <c r="R30" s="169">
        <v>0.49467648369773648</v>
      </c>
      <c r="S30" s="169">
        <v>0.51550981703106979</v>
      </c>
      <c r="T30" s="169">
        <v>0.52037092814218089</v>
      </c>
      <c r="U30" s="169">
        <v>0.5491903725866254</v>
      </c>
      <c r="V30" s="169">
        <v>0.58842648369773642</v>
      </c>
      <c r="W30" s="169">
        <v>0.59884315036440317</v>
      </c>
      <c r="X30" s="169">
        <v>0.60370426147551415</v>
      </c>
      <c r="Y30" s="169">
        <v>0.61516259480884761</v>
      </c>
      <c r="Z30" s="169">
        <v>0.66030148369773645</v>
      </c>
      <c r="AA30" s="169">
        <v>0.67870426147551421</v>
      </c>
      <c r="AB30" s="169">
        <v>0.68217648369773642</v>
      </c>
      <c r="AC30" s="169">
        <v>0.69745426147551415</v>
      </c>
      <c r="AD30" s="169">
        <v>0.69919037258662542</v>
      </c>
      <c r="AE30" s="169">
        <v>0.73078759480884747</v>
      </c>
      <c r="AF30" s="169">
        <v>0.75752370591995877</v>
      </c>
      <c r="AG30" s="169">
        <v>0.77592648369773654</v>
      </c>
      <c r="AH30" s="169">
        <v>0.79328759480884747</v>
      </c>
      <c r="AI30" s="169">
        <v>0.81307926147551413</v>
      </c>
      <c r="AJ30" s="169">
        <v>0.82592648369773636</v>
      </c>
      <c r="AK30" s="169">
        <v>0.86863481703106971</v>
      </c>
      <c r="AL30" s="169">
        <v>0.87662092814218084</v>
      </c>
      <c r="AM30" s="169">
        <v>0.9120375948088475</v>
      </c>
      <c r="AN30" s="160">
        <v>0.92696815036440305</v>
      </c>
    </row>
    <row r="31" spans="1:44" ht="47.1" customHeight="1">
      <c r="A31" s="145" t="s">
        <v>52</v>
      </c>
      <c r="B31" s="155">
        <v>0.22172037982173651</v>
      </c>
      <c r="C31" s="157">
        <v>0.30043721655442834</v>
      </c>
      <c r="D31" s="169">
        <v>0.25481221655442837</v>
      </c>
      <c r="E31" s="157">
        <v>0.26199815759951428</v>
      </c>
      <c r="F31" s="169">
        <v>0.29995110544331727</v>
      </c>
      <c r="G31" s="169">
        <v>0.3070344387766506</v>
      </c>
      <c r="H31" s="157">
        <v>0.34439554988776172</v>
      </c>
      <c r="I31" s="157">
        <v>0.34488166099887285</v>
      </c>
      <c r="J31" s="157">
        <v>0.35703443877665053</v>
      </c>
      <c r="K31" s="157">
        <v>0.38814554988776162</v>
      </c>
      <c r="L31" s="169">
        <v>0.40633999433220608</v>
      </c>
      <c r="M31" s="169">
        <v>0.40182610544331721</v>
      </c>
      <c r="N31" s="157">
        <v>0.42911777210998392</v>
      </c>
      <c r="O31" s="169">
        <v>0.4396733276655394</v>
      </c>
      <c r="P31" s="169">
        <v>0.45738166099887273</v>
      </c>
      <c r="Q31" s="157">
        <v>0.47078443877665049</v>
      </c>
      <c r="R31" s="169">
        <v>0.49661777210998387</v>
      </c>
      <c r="S31" s="169">
        <v>0.5193955498877616</v>
      </c>
      <c r="T31" s="169">
        <v>0.52300666099887272</v>
      </c>
      <c r="U31" s="169">
        <v>0.55113166099887279</v>
      </c>
      <c r="V31" s="169">
        <v>0.59036777210998381</v>
      </c>
      <c r="W31" s="169">
        <v>0.60272888322109497</v>
      </c>
      <c r="X31" s="169">
        <v>0.60633999433220609</v>
      </c>
      <c r="Y31" s="169">
        <v>0.617103883221095</v>
      </c>
      <c r="Z31" s="169">
        <v>0.66224277210998383</v>
      </c>
      <c r="AA31" s="169">
        <v>0.68328443877665046</v>
      </c>
      <c r="AB31" s="169">
        <v>0.68411777210998381</v>
      </c>
      <c r="AC31" s="169">
        <v>0.70008999433220609</v>
      </c>
      <c r="AD31" s="169">
        <v>0.70113166099887281</v>
      </c>
      <c r="AE31" s="169">
        <v>0.73536777210998372</v>
      </c>
      <c r="AF31" s="169">
        <v>0.75946499433220604</v>
      </c>
      <c r="AG31" s="169">
        <v>0.77786777210998381</v>
      </c>
      <c r="AH31" s="169">
        <v>0.79717332766553928</v>
      </c>
      <c r="AI31" s="169">
        <v>0.81502054988776174</v>
      </c>
      <c r="AJ31" s="169">
        <v>0.82856221655442819</v>
      </c>
      <c r="AK31" s="169">
        <v>0.87057610544331709</v>
      </c>
      <c r="AL31" s="169">
        <v>0.88050666099887265</v>
      </c>
      <c r="AM31" s="169">
        <v>0.91467332766553933</v>
      </c>
      <c r="AN31" s="160">
        <v>0.92890943877665044</v>
      </c>
    </row>
    <row r="32" spans="1:44" ht="47.1" customHeight="1">
      <c r="A32" s="144" t="s">
        <v>59</v>
      </c>
      <c r="B32" s="155">
        <v>0.22850694444444444</v>
      </c>
      <c r="C32" s="157"/>
      <c r="D32" s="169"/>
      <c r="E32" s="157"/>
      <c r="F32" s="169"/>
      <c r="G32" s="169">
        <v>0.31461805555555555</v>
      </c>
      <c r="H32" s="157"/>
      <c r="I32" s="157"/>
      <c r="J32" s="157"/>
      <c r="K32" s="157"/>
      <c r="L32" s="169">
        <v>0.41322916666666665</v>
      </c>
      <c r="M32" s="169"/>
      <c r="N32" s="157"/>
      <c r="O32" s="169"/>
      <c r="P32" s="169"/>
      <c r="Q32" s="157"/>
      <c r="R32" s="169">
        <v>0.50350694444444444</v>
      </c>
      <c r="S32" s="157"/>
      <c r="T32" s="169"/>
      <c r="U32" s="169"/>
      <c r="V32" s="169">
        <v>0.59725694444444444</v>
      </c>
      <c r="W32" s="157"/>
      <c r="X32" s="169"/>
      <c r="Y32" s="169"/>
      <c r="Z32" s="169"/>
      <c r="AA32" s="157"/>
      <c r="AB32" s="169">
        <v>0.69100694444444444</v>
      </c>
      <c r="AC32" s="169"/>
      <c r="AD32" s="169"/>
      <c r="AE32" s="157"/>
      <c r="AF32" s="169"/>
      <c r="AG32" s="169">
        <v>0.78475694444444444</v>
      </c>
      <c r="AH32" s="157"/>
      <c r="AI32" s="169"/>
      <c r="AJ32" s="169"/>
      <c r="AK32" s="169"/>
      <c r="AL32" s="157"/>
      <c r="AM32" s="169"/>
      <c r="AN32" s="160"/>
    </row>
    <row r="33" spans="1:40" ht="47.1" customHeight="1">
      <c r="A33" s="145" t="s">
        <v>51</v>
      </c>
      <c r="B33" s="155"/>
      <c r="C33" s="157">
        <v>0.30342013888145952</v>
      </c>
      <c r="D33" s="169">
        <v>0.25647569444295859</v>
      </c>
      <c r="E33" s="157">
        <v>0.26355902777629192</v>
      </c>
      <c r="F33" s="169">
        <v>0.30293402777034839</v>
      </c>
      <c r="G33" s="158"/>
      <c r="H33" s="157">
        <v>0.3473784722147929</v>
      </c>
      <c r="I33" s="157">
        <v>0.34786458332590398</v>
      </c>
      <c r="J33" s="157">
        <v>0.35935763888443117</v>
      </c>
      <c r="K33" s="157">
        <v>0.39046874999554237</v>
      </c>
      <c r="L33" s="158"/>
      <c r="M33" s="157">
        <v>0.40414930555109785</v>
      </c>
      <c r="N33" s="157">
        <v>0.43144097221776456</v>
      </c>
      <c r="O33" s="157">
        <v>0.4419965277733201</v>
      </c>
      <c r="P33" s="157">
        <v>0.45970486110665343</v>
      </c>
      <c r="Q33" s="157">
        <v>0.47310763888443125</v>
      </c>
      <c r="R33" s="158"/>
      <c r="S33" s="157">
        <v>0.52171874999554235</v>
      </c>
      <c r="T33" s="157">
        <v>0.52532986110665347</v>
      </c>
      <c r="U33" s="157">
        <v>0.55345486110665343</v>
      </c>
      <c r="V33" s="158"/>
      <c r="W33" s="157">
        <v>0.60505208332887561</v>
      </c>
      <c r="X33" s="157">
        <v>0.60866319443998673</v>
      </c>
      <c r="Y33" s="157">
        <v>0.61942708332887553</v>
      </c>
      <c r="Z33" s="157">
        <v>0.66456597221776448</v>
      </c>
      <c r="AA33" s="157">
        <v>0.68626736110368169</v>
      </c>
      <c r="AB33" s="158"/>
      <c r="AC33" s="157">
        <v>0.70307291665923732</v>
      </c>
      <c r="AD33" s="157">
        <v>0.70411458332590393</v>
      </c>
      <c r="AE33" s="157">
        <v>0.73835069443701495</v>
      </c>
      <c r="AF33" s="157">
        <v>0.7617881944399868</v>
      </c>
      <c r="AG33" s="158"/>
      <c r="AH33" s="157">
        <v>0.79949652777332003</v>
      </c>
      <c r="AI33" s="157">
        <v>0.81734374999554216</v>
      </c>
      <c r="AJ33" s="157">
        <v>0.83088541666220894</v>
      </c>
      <c r="AK33" s="157">
        <v>0.87289930555109785</v>
      </c>
      <c r="AL33" s="157">
        <v>0.88217013888740292</v>
      </c>
      <c r="AM33" s="157">
        <v>0.91633680555406949</v>
      </c>
      <c r="AN33" s="170">
        <v>0.93057291666518061</v>
      </c>
    </row>
    <row r="34" spans="1:40" ht="47.1" customHeight="1">
      <c r="A34" s="145" t="s">
        <v>70</v>
      </c>
      <c r="B34" s="155"/>
      <c r="C34" s="157">
        <v>0.3087152777777778</v>
      </c>
      <c r="D34" s="169"/>
      <c r="E34" s="157"/>
      <c r="F34" s="169"/>
      <c r="G34" s="158"/>
      <c r="H34" s="157"/>
      <c r="I34" s="157">
        <v>0.35315972222222225</v>
      </c>
      <c r="J34" s="157"/>
      <c r="K34" s="157"/>
      <c r="L34" s="158"/>
      <c r="M34" s="157">
        <v>0.40940972222222222</v>
      </c>
      <c r="N34" s="157"/>
      <c r="O34" s="157"/>
      <c r="P34" s="157">
        <v>0.46496527777777774</v>
      </c>
      <c r="Q34" s="157"/>
      <c r="R34" s="158"/>
      <c r="S34" s="157"/>
      <c r="T34" s="157"/>
      <c r="U34" s="157">
        <v>0.55871527777777774</v>
      </c>
      <c r="V34" s="158"/>
      <c r="W34" s="157"/>
      <c r="X34" s="157"/>
      <c r="Y34" s="157">
        <v>0.62468749999999995</v>
      </c>
      <c r="Z34" s="157">
        <v>0.6698263888888889</v>
      </c>
      <c r="AA34" s="157"/>
      <c r="AB34" s="158"/>
      <c r="AC34" s="157"/>
      <c r="AD34" s="157">
        <v>0.70940972222222221</v>
      </c>
      <c r="AE34" s="157"/>
      <c r="AF34" s="157">
        <v>0.76704861111111111</v>
      </c>
      <c r="AG34" s="158"/>
      <c r="AH34" s="157"/>
      <c r="AI34" s="157">
        <v>0.82260416666666658</v>
      </c>
      <c r="AJ34" s="157"/>
      <c r="AK34" s="157">
        <v>0.87815972222222216</v>
      </c>
      <c r="AL34" s="157"/>
      <c r="AM34" s="157"/>
      <c r="AN34" s="170">
        <v>0.93579861111111107</v>
      </c>
    </row>
    <row r="35" spans="1:40" ht="47.1" customHeight="1">
      <c r="A35" s="144" t="s">
        <v>69</v>
      </c>
      <c r="B35" s="155"/>
      <c r="C35" s="157">
        <v>0.31378472222222226</v>
      </c>
      <c r="D35" s="169"/>
      <c r="E35" s="157"/>
      <c r="F35" s="169"/>
      <c r="G35" s="158"/>
      <c r="H35" s="157"/>
      <c r="I35" s="157">
        <v>0.3582291666666666</v>
      </c>
      <c r="J35" s="157"/>
      <c r="K35" s="157"/>
      <c r="L35" s="158"/>
      <c r="M35" s="157">
        <v>0.41447916666666662</v>
      </c>
      <c r="N35" s="157"/>
      <c r="O35" s="157"/>
      <c r="P35" s="157">
        <v>0.47003472222222215</v>
      </c>
      <c r="Q35" s="157"/>
      <c r="R35" s="158"/>
      <c r="S35" s="157"/>
      <c r="T35" s="157"/>
      <c r="U35" s="157">
        <v>0.5637847222222222</v>
      </c>
      <c r="V35" s="158"/>
      <c r="W35" s="157"/>
      <c r="X35" s="157"/>
      <c r="Y35" s="157">
        <v>0.62975694444444441</v>
      </c>
      <c r="Z35" s="157">
        <v>0.67489583333333325</v>
      </c>
      <c r="AA35" s="157"/>
      <c r="AB35" s="158"/>
      <c r="AC35" s="157"/>
      <c r="AD35" s="157">
        <v>0.71447916666666655</v>
      </c>
      <c r="AE35" s="157"/>
      <c r="AF35" s="157">
        <v>0.77211805555555546</v>
      </c>
      <c r="AG35" s="158"/>
      <c r="AH35" s="157"/>
      <c r="AI35" s="157">
        <v>0.82767361111111104</v>
      </c>
      <c r="AJ35" s="157"/>
      <c r="AK35" s="157">
        <v>0.88322916666666662</v>
      </c>
      <c r="AL35" s="157"/>
      <c r="AM35" s="157"/>
      <c r="AN35" s="170">
        <v>0.94086805555555553</v>
      </c>
    </row>
    <row r="36" spans="1:40" ht="47.1" customHeight="1">
      <c r="A36" s="145" t="s">
        <v>71</v>
      </c>
      <c r="B36" s="155"/>
      <c r="C36" s="157">
        <v>0.32289069335278664</v>
      </c>
      <c r="D36" s="169"/>
      <c r="E36" s="157"/>
      <c r="F36" s="169"/>
      <c r="G36" s="158"/>
      <c r="H36" s="157"/>
      <c r="I36" s="157">
        <v>0.36733513779723104</v>
      </c>
      <c r="J36" s="157"/>
      <c r="K36" s="157"/>
      <c r="L36" s="158"/>
      <c r="M36" s="157">
        <v>0.42358513779723106</v>
      </c>
      <c r="N36" s="157"/>
      <c r="O36" s="157"/>
      <c r="P36" s="157">
        <v>0.47914069335278658</v>
      </c>
      <c r="Q36" s="157"/>
      <c r="R36" s="158"/>
      <c r="S36" s="157"/>
      <c r="T36" s="157"/>
      <c r="U36" s="157">
        <v>0.57289069335278664</v>
      </c>
      <c r="V36" s="158"/>
      <c r="W36" s="157"/>
      <c r="X36" s="157"/>
      <c r="Y36" s="157">
        <v>0.63886291557500874</v>
      </c>
      <c r="Z36" s="157">
        <v>0.68400180446389769</v>
      </c>
      <c r="AA36" s="157"/>
      <c r="AB36" s="158"/>
      <c r="AC36" s="157"/>
      <c r="AD36" s="157">
        <v>0.72358513779723099</v>
      </c>
      <c r="AE36" s="157"/>
      <c r="AF36" s="157">
        <v>0.7812240266861199</v>
      </c>
      <c r="AG36" s="158"/>
      <c r="AH36" s="157"/>
      <c r="AI36" s="157">
        <v>0.83677958224167537</v>
      </c>
      <c r="AJ36" s="157"/>
      <c r="AK36" s="157">
        <v>0.89233513779723095</v>
      </c>
      <c r="AL36" s="157"/>
      <c r="AM36" s="157"/>
      <c r="AN36" s="170">
        <v>0.94997402668611985</v>
      </c>
    </row>
    <row r="37" spans="1:40" ht="47.1" customHeight="1">
      <c r="A37" s="144" t="s">
        <v>45</v>
      </c>
      <c r="B37" s="155"/>
      <c r="C37" s="157">
        <v>0.32690841195210663</v>
      </c>
      <c r="D37" s="169"/>
      <c r="E37" s="157"/>
      <c r="F37" s="169"/>
      <c r="G37" s="158"/>
      <c r="H37" s="157"/>
      <c r="I37" s="157">
        <v>0.37204730084099547</v>
      </c>
      <c r="J37" s="157"/>
      <c r="K37" s="157"/>
      <c r="L37" s="158"/>
      <c r="M37" s="157">
        <v>0.42760285639655099</v>
      </c>
      <c r="N37" s="157"/>
      <c r="O37" s="157"/>
      <c r="P37" s="157">
        <v>0.48315841195210651</v>
      </c>
      <c r="Q37" s="157"/>
      <c r="R37" s="158"/>
      <c r="S37" s="157"/>
      <c r="T37" s="157"/>
      <c r="U37" s="157">
        <v>0.57690841195210651</v>
      </c>
      <c r="V37" s="158"/>
      <c r="W37" s="157"/>
      <c r="X37" s="157"/>
      <c r="Y37" s="157">
        <v>0.64288063417432872</v>
      </c>
      <c r="Z37" s="157">
        <v>0.68822785639655093</v>
      </c>
      <c r="AA37" s="157"/>
      <c r="AB37" s="158"/>
      <c r="AC37" s="157"/>
      <c r="AD37" s="157">
        <v>0.7296861897298843</v>
      </c>
      <c r="AE37" s="157"/>
      <c r="AF37" s="157">
        <v>0.78524174528543977</v>
      </c>
      <c r="AG37" s="158"/>
      <c r="AH37" s="157"/>
      <c r="AI37" s="157">
        <v>0.84079730084099535</v>
      </c>
      <c r="AJ37" s="157"/>
      <c r="AK37" s="157">
        <v>0.89635285639655093</v>
      </c>
      <c r="AL37" s="157"/>
      <c r="AM37" s="157"/>
      <c r="AN37" s="170">
        <v>0.95399174528543984</v>
      </c>
    </row>
    <row r="38" spans="1:40" ht="47.1" customHeight="1">
      <c r="A38" s="144" t="s">
        <v>39</v>
      </c>
      <c r="B38" s="155"/>
      <c r="C38" s="158"/>
      <c r="D38" s="169">
        <v>0.26091262439997931</v>
      </c>
      <c r="E38" s="157">
        <v>0.26785706884442378</v>
      </c>
      <c r="F38" s="169">
        <v>0.30744040217775714</v>
      </c>
      <c r="G38" s="158"/>
      <c r="H38" s="157">
        <v>0.35292651328886826</v>
      </c>
      <c r="I38" s="158"/>
      <c r="J38" s="157">
        <v>0.363690402177757</v>
      </c>
      <c r="K38" s="157">
        <v>0.39494040217775706</v>
      </c>
      <c r="L38" s="158"/>
      <c r="M38" s="158"/>
      <c r="N38" s="157">
        <v>0.43591262439997924</v>
      </c>
      <c r="O38" s="157">
        <v>0.44632929106664587</v>
      </c>
      <c r="P38" s="158"/>
      <c r="Q38" s="157">
        <v>0.47757929106664587</v>
      </c>
      <c r="R38" s="158"/>
      <c r="S38" s="157">
        <v>0.52619040217775703</v>
      </c>
      <c r="T38" s="157">
        <v>0.52966262439997935</v>
      </c>
      <c r="U38" s="158"/>
      <c r="V38" s="158"/>
      <c r="W38" s="157">
        <v>0.60952373551109029</v>
      </c>
      <c r="X38" s="157"/>
      <c r="Y38" s="158"/>
      <c r="Z38" s="158"/>
      <c r="AA38" s="157">
        <v>0.69077373551109034</v>
      </c>
      <c r="AB38" s="158"/>
      <c r="AC38" s="157"/>
      <c r="AD38" s="158"/>
      <c r="AE38" s="157">
        <v>0.7428570688444236</v>
      </c>
      <c r="AF38" s="158"/>
      <c r="AG38" s="158"/>
      <c r="AH38" s="157">
        <v>0.80396817995553482</v>
      </c>
      <c r="AI38" s="158"/>
      <c r="AJ38" s="157"/>
      <c r="AK38" s="158"/>
      <c r="AL38" s="157">
        <v>0.8859126243999792</v>
      </c>
      <c r="AM38" s="157"/>
      <c r="AN38" s="159"/>
    </row>
    <row r="39" spans="1:40" ht="47.1" customHeight="1">
      <c r="A39" s="145" t="s">
        <v>41</v>
      </c>
      <c r="B39" s="155"/>
      <c r="C39" s="158"/>
      <c r="D39" s="169">
        <v>0.26284235726198196</v>
      </c>
      <c r="E39" s="157">
        <v>0.26978680170642644</v>
      </c>
      <c r="F39" s="169">
        <v>0.30937013503975974</v>
      </c>
      <c r="G39" s="158"/>
      <c r="H39" s="157">
        <v>0.35485624615087086</v>
      </c>
      <c r="I39" s="158"/>
      <c r="J39" s="157">
        <v>0.36562013503975971</v>
      </c>
      <c r="K39" s="157">
        <v>0.39687013503975971</v>
      </c>
      <c r="L39" s="158"/>
      <c r="M39" s="158"/>
      <c r="N39" s="157">
        <v>0.43784235726198195</v>
      </c>
      <c r="O39" s="157">
        <v>0.44825902392864858</v>
      </c>
      <c r="P39" s="158"/>
      <c r="Q39" s="157">
        <v>0.47950902392864858</v>
      </c>
      <c r="R39" s="158"/>
      <c r="S39" s="157">
        <v>0.52812013503975974</v>
      </c>
      <c r="T39" s="157">
        <v>0.53159235726198195</v>
      </c>
      <c r="U39" s="158"/>
      <c r="V39" s="158"/>
      <c r="W39" s="157">
        <v>0.611453468373093</v>
      </c>
      <c r="X39" s="157"/>
      <c r="Y39" s="158"/>
      <c r="Z39" s="158"/>
      <c r="AA39" s="157">
        <v>0.69270346837309305</v>
      </c>
      <c r="AB39" s="158"/>
      <c r="AC39" s="157"/>
      <c r="AD39" s="158"/>
      <c r="AE39" s="157">
        <v>0.7447868017064263</v>
      </c>
      <c r="AF39" s="158"/>
      <c r="AG39" s="158"/>
      <c r="AH39" s="157">
        <v>0.80589791281753742</v>
      </c>
      <c r="AI39" s="158"/>
      <c r="AJ39" s="157"/>
      <c r="AK39" s="158"/>
      <c r="AL39" s="157">
        <v>0.88784235726198191</v>
      </c>
      <c r="AM39" s="157"/>
      <c r="AN39" s="159"/>
    </row>
    <row r="40" spans="1:40" ht="47.1" customHeight="1">
      <c r="A40" s="144" t="s">
        <v>56</v>
      </c>
      <c r="B40" s="155"/>
      <c r="C40" s="158"/>
      <c r="D40" s="169">
        <v>0.26427083333333334</v>
      </c>
      <c r="E40" s="157"/>
      <c r="F40" s="169">
        <v>0.31079861111111112</v>
      </c>
      <c r="G40" s="158"/>
      <c r="H40" s="157">
        <v>0.35628472222222218</v>
      </c>
      <c r="I40" s="158"/>
      <c r="J40" s="157"/>
      <c r="K40" s="157">
        <v>0.39829861111111109</v>
      </c>
      <c r="L40" s="158"/>
      <c r="M40" s="158"/>
      <c r="N40" s="157">
        <v>0.43927083333333328</v>
      </c>
      <c r="O40" s="157"/>
      <c r="P40" s="158"/>
      <c r="Q40" s="157">
        <v>0.48093749999999996</v>
      </c>
      <c r="R40" s="158"/>
      <c r="S40" s="157">
        <v>0.52954861111111107</v>
      </c>
      <c r="T40" s="157"/>
      <c r="U40" s="158"/>
      <c r="V40" s="158"/>
      <c r="W40" s="157">
        <v>0.61288194444444444</v>
      </c>
      <c r="X40" s="157">
        <v>0.61427083333333332</v>
      </c>
      <c r="Y40" s="158"/>
      <c r="Z40" s="158"/>
      <c r="AA40" s="157">
        <v>0.69413194444444437</v>
      </c>
      <c r="AB40" s="158"/>
      <c r="AC40" s="157">
        <v>0.70833333333333337</v>
      </c>
      <c r="AD40" s="158"/>
      <c r="AE40" s="157">
        <v>0.74621527777777774</v>
      </c>
      <c r="AF40" s="158"/>
      <c r="AG40" s="158"/>
      <c r="AH40" s="157">
        <v>0.80732638888888886</v>
      </c>
      <c r="AI40" s="158"/>
      <c r="AJ40" s="157">
        <v>0.83649305555555553</v>
      </c>
      <c r="AK40" s="158"/>
      <c r="AL40" s="157">
        <v>0.88927083333333334</v>
      </c>
      <c r="AM40" s="157">
        <v>0.92190972222222223</v>
      </c>
      <c r="AN40" s="159"/>
    </row>
    <row r="41" spans="1:40" ht="47.1" customHeight="1">
      <c r="A41" s="145" t="s">
        <v>46</v>
      </c>
      <c r="B41" s="155"/>
      <c r="C41" s="158"/>
      <c r="D41" s="169"/>
      <c r="E41" s="157">
        <v>0.27325000000320793</v>
      </c>
      <c r="F41" s="169"/>
      <c r="G41" s="158"/>
      <c r="H41" s="157"/>
      <c r="I41" s="158"/>
      <c r="J41" s="157">
        <v>0.3690833333365412</v>
      </c>
      <c r="K41" s="157"/>
      <c r="L41" s="158"/>
      <c r="M41" s="158"/>
      <c r="N41" s="169"/>
      <c r="O41" s="157">
        <v>0.45172222222543013</v>
      </c>
      <c r="P41" s="158"/>
      <c r="Q41" s="169"/>
      <c r="R41" s="158"/>
      <c r="S41" s="169"/>
      <c r="T41" s="157">
        <v>0.53505555555876338</v>
      </c>
      <c r="U41" s="158"/>
      <c r="V41" s="158"/>
      <c r="W41" s="169"/>
      <c r="X41" s="157"/>
      <c r="Y41" s="158"/>
      <c r="Z41" s="158"/>
      <c r="AA41" s="169"/>
      <c r="AB41" s="158"/>
      <c r="AC41" s="157"/>
      <c r="AD41" s="158"/>
      <c r="AE41" s="169"/>
      <c r="AF41" s="158"/>
      <c r="AG41" s="158"/>
      <c r="AH41" s="169"/>
      <c r="AI41" s="158"/>
      <c r="AJ41" s="157"/>
      <c r="AK41" s="158"/>
      <c r="AL41" s="169"/>
      <c r="AM41" s="157"/>
      <c r="AN41" s="159"/>
    </row>
    <row r="42" spans="1:40" ht="47.1" customHeight="1">
      <c r="A42" s="144" t="s">
        <v>40</v>
      </c>
      <c r="B42" s="155"/>
      <c r="C42" s="158"/>
      <c r="D42" s="169"/>
      <c r="E42" s="157">
        <v>0.27718750000000003</v>
      </c>
      <c r="F42" s="169"/>
      <c r="G42" s="158"/>
      <c r="H42" s="169"/>
      <c r="I42" s="158"/>
      <c r="J42" s="157">
        <v>0.37232638888888886</v>
      </c>
      <c r="K42" s="169"/>
      <c r="L42" s="158"/>
      <c r="M42" s="158"/>
      <c r="N42" s="169"/>
      <c r="O42" s="157">
        <v>0.45496527777777779</v>
      </c>
      <c r="P42" s="158"/>
      <c r="Q42" s="169"/>
      <c r="R42" s="158"/>
      <c r="S42" s="169"/>
      <c r="T42" s="157">
        <v>0.5382986111111111</v>
      </c>
      <c r="U42" s="158"/>
      <c r="V42" s="158"/>
      <c r="W42" s="169"/>
      <c r="X42" s="157">
        <v>0.62190972222222218</v>
      </c>
      <c r="Y42" s="158"/>
      <c r="Z42" s="158"/>
      <c r="AA42" s="169"/>
      <c r="AB42" s="158"/>
      <c r="AC42" s="157">
        <v>0.71913194444444439</v>
      </c>
      <c r="AD42" s="158"/>
      <c r="AE42" s="169"/>
      <c r="AF42" s="158"/>
      <c r="AG42" s="158"/>
      <c r="AH42" s="169"/>
      <c r="AI42" s="158"/>
      <c r="AJ42" s="157">
        <v>0.84343749999999995</v>
      </c>
      <c r="AK42" s="158"/>
      <c r="AL42" s="169"/>
      <c r="AM42" s="157">
        <v>0.92815972222222221</v>
      </c>
      <c r="AN42" s="159"/>
    </row>
    <row r="43" spans="1:40" ht="47.1" customHeight="1">
      <c r="A43" s="145" t="s">
        <v>50</v>
      </c>
      <c r="B43" s="155"/>
      <c r="C43" s="158"/>
      <c r="D43" s="169">
        <v>0.26878472222222222</v>
      </c>
      <c r="E43" s="158"/>
      <c r="F43" s="169">
        <v>0.31809027777777776</v>
      </c>
      <c r="G43" s="158"/>
      <c r="H43" s="169">
        <v>0.36357638888888888</v>
      </c>
      <c r="I43" s="158"/>
      <c r="J43" s="158"/>
      <c r="K43" s="169">
        <v>0.40489583333333329</v>
      </c>
      <c r="L43" s="158"/>
      <c r="M43" s="158"/>
      <c r="N43" s="169">
        <v>0.44447916666666665</v>
      </c>
      <c r="O43" s="158"/>
      <c r="P43" s="158"/>
      <c r="Q43" s="169">
        <v>0.48614583333333328</v>
      </c>
      <c r="R43" s="158"/>
      <c r="S43" s="169">
        <v>0.53475694444444444</v>
      </c>
      <c r="T43" s="158"/>
      <c r="U43" s="158"/>
      <c r="V43" s="158"/>
      <c r="W43" s="169">
        <v>0.6180902777777777</v>
      </c>
      <c r="X43" s="158"/>
      <c r="Y43" s="158"/>
      <c r="Z43" s="158"/>
      <c r="AA43" s="169">
        <v>0.70142361111111107</v>
      </c>
      <c r="AB43" s="158"/>
      <c r="AC43" s="158"/>
      <c r="AD43" s="158"/>
      <c r="AE43" s="169">
        <v>0.75350694444444444</v>
      </c>
      <c r="AF43" s="158"/>
      <c r="AG43" s="158"/>
      <c r="AH43" s="169">
        <v>0.81253472222222223</v>
      </c>
      <c r="AI43" s="158"/>
      <c r="AJ43" s="158"/>
      <c r="AK43" s="158"/>
      <c r="AL43" s="169">
        <v>0.8944791666666666</v>
      </c>
      <c r="AM43" s="158"/>
      <c r="AN43" s="171"/>
    </row>
    <row r="44" spans="1:40" ht="47.1" customHeight="1" thickBot="1">
      <c r="A44" s="146" t="s">
        <v>49</v>
      </c>
      <c r="B44" s="164">
        <v>0.23822916666666669</v>
      </c>
      <c r="C44" s="172"/>
      <c r="D44" s="173">
        <v>0.27156249999999998</v>
      </c>
      <c r="E44" s="172"/>
      <c r="F44" s="173">
        <v>0.32156250000000003</v>
      </c>
      <c r="G44" s="172"/>
      <c r="H44" s="173">
        <v>0.36704861111111109</v>
      </c>
      <c r="I44" s="172"/>
      <c r="J44" s="172"/>
      <c r="K44" s="173">
        <v>0.4083680555555555</v>
      </c>
      <c r="L44" s="172"/>
      <c r="M44" s="172"/>
      <c r="N44" s="173">
        <v>0.44795138888888886</v>
      </c>
      <c r="O44" s="172"/>
      <c r="P44" s="172"/>
      <c r="Q44" s="173">
        <v>0.48961805555555554</v>
      </c>
      <c r="R44" s="172"/>
      <c r="S44" s="173">
        <v>0.53822916666666665</v>
      </c>
      <c r="T44" s="172"/>
      <c r="U44" s="172"/>
      <c r="V44" s="172"/>
      <c r="W44" s="173">
        <v>0.62156250000000002</v>
      </c>
      <c r="X44" s="172"/>
      <c r="Y44" s="172"/>
      <c r="Z44" s="172"/>
      <c r="AA44" s="173">
        <v>0.70559027777777772</v>
      </c>
      <c r="AB44" s="172"/>
      <c r="AC44" s="172"/>
      <c r="AD44" s="172"/>
      <c r="AE44" s="173">
        <v>0.75767361111111109</v>
      </c>
      <c r="AF44" s="172"/>
      <c r="AG44" s="172"/>
      <c r="AH44" s="173">
        <v>0.8153125</v>
      </c>
      <c r="AI44" s="172"/>
      <c r="AJ44" s="172"/>
      <c r="AK44" s="172"/>
      <c r="AL44" s="173">
        <v>0.89725694444444437</v>
      </c>
      <c r="AM44" s="172"/>
      <c r="AN44" s="174"/>
    </row>
    <row r="45" spans="1:40" ht="45" customHeight="1">
      <c r="A45" s="136" t="s">
        <v>74</v>
      </c>
      <c r="B45" s="121"/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2"/>
      <c r="N45" s="112"/>
      <c r="O45" s="112"/>
      <c r="P45" s="112"/>
      <c r="Q45" s="112"/>
      <c r="R45" s="112"/>
      <c r="S45" s="112"/>
      <c r="T45" s="112"/>
      <c r="U45" s="106"/>
      <c r="V45" s="106"/>
      <c r="W45" s="106"/>
      <c r="X45" s="106"/>
      <c r="Y45" s="106"/>
      <c r="Z45" s="106"/>
      <c r="AA45" s="106"/>
      <c r="AB45" s="106"/>
    </row>
    <row r="46" spans="1:40" ht="45" customHeight="1">
      <c r="A46" s="136" t="s">
        <v>75</v>
      </c>
      <c r="B46" s="122"/>
      <c r="C46" s="119"/>
      <c r="D46" s="119"/>
      <c r="E46" s="118"/>
      <c r="F46" s="118"/>
      <c r="G46" s="118"/>
      <c r="H46" s="118"/>
      <c r="I46" s="118"/>
      <c r="J46" s="118"/>
      <c r="K46" s="118"/>
      <c r="L46" s="118"/>
      <c r="N46" s="109"/>
      <c r="O46" s="116"/>
      <c r="P46" s="116"/>
      <c r="Q46" s="109"/>
      <c r="R46" s="109"/>
      <c r="S46"/>
      <c r="T46"/>
    </row>
    <row r="47" spans="1:40" ht="9" customHeight="1">
      <c r="A47" s="122"/>
      <c r="B47" s="122"/>
      <c r="C47" s="118"/>
      <c r="D47" s="118"/>
      <c r="E47" s="118"/>
      <c r="F47" s="118"/>
      <c r="G47" s="118"/>
      <c r="H47" s="118"/>
      <c r="I47" s="118"/>
      <c r="J47" s="118"/>
      <c r="K47" s="118"/>
      <c r="L47" s="118"/>
      <c r="N47" s="109"/>
      <c r="O47" s="109"/>
      <c r="P47" s="109"/>
      <c r="Q47" s="109"/>
      <c r="R47" s="109"/>
      <c r="S47" s="109"/>
      <c r="T47" s="109"/>
    </row>
    <row r="48" spans="1:40">
      <c r="N48" s="109"/>
      <c r="O48" s="109"/>
      <c r="P48" s="109"/>
      <c r="Q48" s="109"/>
      <c r="R48" s="109"/>
      <c r="S48" s="109"/>
      <c r="T48" s="109"/>
    </row>
  </sheetData>
  <phoneticPr fontId="0" type="noConversion"/>
  <printOptions horizontalCentered="1" verticalCentered="1"/>
  <pageMargins left="0.19685039370078741" right="0.19685039370078741" top="0.19685039370078741" bottom="0.19685039370078741" header="0" footer="0"/>
  <pageSetup paperSize="8" scale="38" fitToWidth="99" fitToHeight="2" pageOrder="overThenDown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3"/>
  <dimension ref="A1:FK54"/>
  <sheetViews>
    <sheetView view="pageBreakPreview" zoomScale="40" zoomScaleNormal="60" zoomScaleSheetLayoutView="40" workbookViewId="0">
      <selection activeCell="G8" sqref="G8"/>
    </sheetView>
  </sheetViews>
  <sheetFormatPr defaultRowHeight="12.75"/>
  <cols>
    <col min="1" max="1" width="56.42578125" customWidth="1"/>
    <col min="2" max="18" width="22.7109375" customWidth="1"/>
    <col min="19" max="21" width="22.7109375" style="114" customWidth="1"/>
    <col min="22" max="24" width="9.7109375" style="114" customWidth="1"/>
    <col min="25" max="25" width="10.28515625" style="114" customWidth="1"/>
    <col min="26" max="167" width="9.140625" style="114" customWidth="1"/>
  </cols>
  <sheetData>
    <row r="1" spans="1:167" s="105" customFormat="1" ht="39.950000000000003" customHeight="1">
      <c r="A1" s="177"/>
      <c r="B1" s="177"/>
      <c r="C1" s="177"/>
      <c r="D1" s="177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88"/>
      <c r="Q1" s="189"/>
      <c r="R1" s="132" t="s">
        <v>61</v>
      </c>
      <c r="S1" s="133"/>
      <c r="T1" s="133"/>
      <c r="U1" s="132" t="s">
        <v>64</v>
      </c>
      <c r="V1" s="175"/>
      <c r="W1" s="175"/>
      <c r="X1" s="175"/>
      <c r="Y1" s="175"/>
    </row>
    <row r="2" spans="1:167" s="105" customFormat="1" ht="39.950000000000003" customHeight="1">
      <c r="A2" s="128" t="s">
        <v>60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90"/>
      <c r="Q2" s="189"/>
      <c r="R2" s="132" t="s">
        <v>62</v>
      </c>
      <c r="S2" s="133"/>
      <c r="T2" s="133"/>
      <c r="U2" s="132" t="s">
        <v>65</v>
      </c>
      <c r="V2" s="175"/>
      <c r="W2" s="175"/>
      <c r="X2" s="175"/>
      <c r="Y2" s="175"/>
    </row>
    <row r="3" spans="1:167" ht="39.950000000000003" customHeight="1" thickBot="1">
      <c r="A3" s="187" t="s">
        <v>76</v>
      </c>
      <c r="B3" s="179"/>
      <c r="C3" s="179"/>
      <c r="D3" s="180"/>
      <c r="E3" s="180"/>
      <c r="F3" s="180"/>
      <c r="G3" s="180"/>
      <c r="H3" s="180"/>
      <c r="I3" s="180"/>
      <c r="J3" s="180"/>
      <c r="K3" s="180"/>
      <c r="L3" s="180"/>
      <c r="M3" s="130"/>
      <c r="N3" s="130"/>
      <c r="O3" s="130"/>
      <c r="P3" s="188"/>
      <c r="Q3" s="191"/>
      <c r="R3" s="132" t="s">
        <v>63</v>
      </c>
      <c r="S3" s="133"/>
      <c r="T3" s="133"/>
      <c r="U3" s="132" t="s">
        <v>66</v>
      </c>
      <c r="V3" s="176"/>
      <c r="W3" s="176"/>
      <c r="X3" s="176"/>
      <c r="Y3" s="176"/>
    </row>
    <row r="4" spans="1:167" s="103" customFormat="1" ht="67.5" customHeight="1" thickBot="1">
      <c r="A4" s="124" t="s">
        <v>72</v>
      </c>
      <c r="B4" s="192" t="s">
        <v>48</v>
      </c>
      <c r="C4" s="193">
        <v>103</v>
      </c>
      <c r="D4" s="193" t="s">
        <v>48</v>
      </c>
      <c r="E4" s="193" t="s">
        <v>58</v>
      </c>
      <c r="F4" s="193" t="s">
        <v>48</v>
      </c>
      <c r="G4" s="193">
        <v>103</v>
      </c>
      <c r="H4" s="193" t="s">
        <v>55</v>
      </c>
      <c r="I4" s="193">
        <v>103</v>
      </c>
      <c r="J4" s="193" t="s">
        <v>48</v>
      </c>
      <c r="K4" s="193" t="s">
        <v>58</v>
      </c>
      <c r="L4" s="193">
        <v>103</v>
      </c>
      <c r="M4" s="193" t="s">
        <v>48</v>
      </c>
      <c r="N4" s="193" t="s">
        <v>55</v>
      </c>
      <c r="O4" s="193" t="s">
        <v>48</v>
      </c>
      <c r="P4" s="193">
        <v>103</v>
      </c>
      <c r="Q4" s="193" t="s">
        <v>58</v>
      </c>
      <c r="R4" s="193" t="s">
        <v>48</v>
      </c>
      <c r="S4" s="193">
        <v>103</v>
      </c>
      <c r="T4" s="193">
        <v>103</v>
      </c>
      <c r="U4" s="194" t="s">
        <v>48</v>
      </c>
      <c r="V4" s="181"/>
      <c r="W4" s="181"/>
      <c r="X4" s="181"/>
      <c r="Y4" s="181"/>
      <c r="Z4" s="108"/>
      <c r="AA4" s="108"/>
      <c r="AB4" s="108"/>
      <c r="AC4" s="108"/>
      <c r="AD4" s="108"/>
      <c r="AE4" s="108"/>
      <c r="AF4" s="108"/>
      <c r="AG4" s="108"/>
      <c r="AH4" s="108"/>
      <c r="AI4" s="108"/>
      <c r="AJ4" s="108"/>
      <c r="AK4" s="108"/>
      <c r="AL4" s="108"/>
      <c r="AM4" s="108"/>
      <c r="AN4" s="108"/>
      <c r="AO4" s="108"/>
      <c r="AP4" s="108"/>
      <c r="AQ4" s="108"/>
      <c r="AR4" s="108"/>
      <c r="AS4" s="108"/>
      <c r="AT4" s="108"/>
      <c r="AU4" s="108"/>
      <c r="AV4" s="108"/>
      <c r="AW4" s="108"/>
      <c r="AX4" s="108"/>
      <c r="AY4" s="108"/>
      <c r="AZ4" s="108"/>
      <c r="BA4" s="108"/>
      <c r="BB4" s="108"/>
      <c r="BC4" s="108"/>
      <c r="BD4" s="108"/>
      <c r="BE4" s="108"/>
      <c r="BF4" s="108"/>
      <c r="BG4" s="108"/>
      <c r="BH4" s="108"/>
      <c r="BI4" s="108"/>
      <c r="BJ4" s="108"/>
      <c r="BK4" s="108"/>
      <c r="BL4" s="108"/>
      <c r="BM4" s="108"/>
      <c r="BN4" s="108"/>
      <c r="BO4" s="108"/>
      <c r="BP4" s="108"/>
      <c r="BQ4" s="108"/>
      <c r="BR4" s="108"/>
      <c r="BS4" s="108"/>
      <c r="BT4" s="108"/>
      <c r="BU4" s="108"/>
      <c r="BV4" s="108"/>
      <c r="BW4" s="108"/>
      <c r="BX4" s="108"/>
      <c r="BY4" s="108"/>
      <c r="BZ4" s="108"/>
      <c r="CA4" s="108"/>
      <c r="CB4" s="108"/>
      <c r="CC4" s="108"/>
      <c r="CD4" s="108"/>
      <c r="CE4" s="108"/>
      <c r="CF4" s="108"/>
      <c r="CG4" s="108"/>
      <c r="CH4" s="108"/>
      <c r="CI4" s="108"/>
      <c r="CJ4" s="108"/>
      <c r="CK4" s="108"/>
      <c r="CL4" s="108"/>
      <c r="CM4" s="108"/>
      <c r="CN4" s="108"/>
      <c r="CO4" s="108"/>
      <c r="CP4" s="108"/>
      <c r="CQ4" s="108"/>
      <c r="CR4" s="108"/>
      <c r="CS4" s="108"/>
      <c r="CT4" s="108"/>
      <c r="CU4" s="108"/>
      <c r="CV4" s="108"/>
      <c r="CW4" s="108"/>
      <c r="CX4" s="108"/>
      <c r="CY4" s="108"/>
      <c r="CZ4" s="108"/>
      <c r="DA4" s="108"/>
      <c r="DB4" s="108"/>
      <c r="DC4" s="108"/>
      <c r="DD4" s="108"/>
      <c r="DE4" s="108"/>
      <c r="DF4" s="108"/>
      <c r="DG4" s="108"/>
      <c r="DH4" s="108"/>
      <c r="DI4" s="108"/>
      <c r="DJ4" s="108"/>
      <c r="DK4" s="108"/>
      <c r="DL4" s="108"/>
      <c r="DM4" s="108"/>
      <c r="DN4" s="108"/>
      <c r="DO4" s="108"/>
      <c r="DP4" s="108"/>
      <c r="DQ4" s="108"/>
      <c r="DR4" s="108"/>
      <c r="DS4" s="108"/>
      <c r="DT4" s="108"/>
      <c r="DU4" s="108"/>
      <c r="DV4" s="108"/>
      <c r="DW4" s="108"/>
      <c r="DX4" s="108"/>
      <c r="DY4" s="108"/>
      <c r="DZ4" s="108"/>
      <c r="EA4" s="108"/>
      <c r="EB4" s="108"/>
      <c r="EC4" s="108"/>
      <c r="ED4" s="108"/>
      <c r="EE4" s="108"/>
      <c r="EF4" s="108"/>
      <c r="EG4" s="108"/>
      <c r="EH4" s="108"/>
      <c r="EI4" s="108"/>
      <c r="EJ4" s="108"/>
      <c r="EK4" s="108"/>
      <c r="EL4" s="108"/>
      <c r="EM4" s="108"/>
      <c r="EN4" s="108"/>
      <c r="EO4" s="108"/>
    </row>
    <row r="5" spans="1:167" ht="45" customHeight="1">
      <c r="A5" s="230" t="s">
        <v>49</v>
      </c>
      <c r="B5" s="200">
        <v>0.27121527777777776</v>
      </c>
      <c r="C5" s="201"/>
      <c r="D5" s="202">
        <v>0.35454861111111113</v>
      </c>
      <c r="E5" s="198"/>
      <c r="F5" s="202">
        <v>0.43788194444444439</v>
      </c>
      <c r="G5" s="201"/>
      <c r="H5" s="198"/>
      <c r="I5" s="201"/>
      <c r="J5" s="202">
        <v>0.5351041666666666</v>
      </c>
      <c r="K5" s="198"/>
      <c r="L5" s="201"/>
      <c r="M5" s="202">
        <v>0.62538194444444439</v>
      </c>
      <c r="N5" s="198"/>
      <c r="O5" s="202">
        <v>0.71565972222222218</v>
      </c>
      <c r="P5" s="201"/>
      <c r="Q5" s="198"/>
      <c r="R5" s="202">
        <v>0.81288194444444439</v>
      </c>
      <c r="S5" s="201"/>
      <c r="T5" s="201"/>
      <c r="U5" s="203">
        <v>0.92746527777777776</v>
      </c>
      <c r="V5" s="130"/>
      <c r="W5" s="130"/>
      <c r="X5" s="130"/>
      <c r="Y5" s="130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</row>
    <row r="6" spans="1:167" ht="45" customHeight="1">
      <c r="A6" s="231" t="s">
        <v>50</v>
      </c>
      <c r="B6" s="204">
        <v>0.27329861111111114</v>
      </c>
      <c r="C6" s="205"/>
      <c r="D6" s="206">
        <v>0.3566319444444444</v>
      </c>
      <c r="E6" s="199"/>
      <c r="F6" s="206">
        <v>0.43996527777777772</v>
      </c>
      <c r="G6" s="205"/>
      <c r="H6" s="199"/>
      <c r="I6" s="205"/>
      <c r="J6" s="206">
        <v>0.53788194444444437</v>
      </c>
      <c r="K6" s="199"/>
      <c r="L6" s="205"/>
      <c r="M6" s="206">
        <v>0.62815972222222216</v>
      </c>
      <c r="N6" s="199"/>
      <c r="O6" s="206">
        <v>0.71843749999999995</v>
      </c>
      <c r="P6" s="205"/>
      <c r="Q6" s="199"/>
      <c r="R6" s="206">
        <v>0.81565972222222216</v>
      </c>
      <c r="S6" s="205"/>
      <c r="T6" s="205"/>
      <c r="U6" s="207">
        <v>0.92954861111111109</v>
      </c>
      <c r="V6" s="130"/>
      <c r="W6" s="130"/>
      <c r="X6" s="130"/>
      <c r="Y6" s="130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</row>
    <row r="7" spans="1:167" s="114" customFormat="1" ht="45" customHeight="1">
      <c r="A7" s="231" t="s">
        <v>40</v>
      </c>
      <c r="B7" s="204"/>
      <c r="C7" s="205"/>
      <c r="D7" s="206"/>
      <c r="E7" s="199"/>
      <c r="F7" s="206"/>
      <c r="G7" s="205"/>
      <c r="H7" s="206">
        <v>0.46565972222222218</v>
      </c>
      <c r="I7" s="205"/>
      <c r="J7" s="206"/>
      <c r="K7" s="199"/>
      <c r="L7" s="205"/>
      <c r="M7" s="206"/>
      <c r="N7" s="206">
        <v>0.6913541666666666</v>
      </c>
      <c r="O7" s="206"/>
      <c r="P7" s="205"/>
      <c r="Q7" s="199"/>
      <c r="R7" s="206"/>
      <c r="S7" s="205"/>
      <c r="T7" s="205"/>
      <c r="U7" s="207"/>
      <c r="V7" s="176"/>
      <c r="W7" s="176"/>
      <c r="X7" s="176"/>
      <c r="Y7" s="176"/>
    </row>
    <row r="8" spans="1:167" ht="45" customHeight="1">
      <c r="A8" s="231" t="s">
        <v>46</v>
      </c>
      <c r="B8" s="204"/>
      <c r="C8" s="205"/>
      <c r="D8" s="206"/>
      <c r="E8" s="199"/>
      <c r="F8" s="206"/>
      <c r="G8" s="205"/>
      <c r="H8" s="206"/>
      <c r="I8" s="205"/>
      <c r="J8" s="206"/>
      <c r="K8" s="199"/>
      <c r="L8" s="205"/>
      <c r="M8" s="206"/>
      <c r="N8" s="206">
        <v>0.69370870871556078</v>
      </c>
      <c r="O8" s="206"/>
      <c r="P8" s="205"/>
      <c r="Q8" s="199"/>
      <c r="R8" s="206"/>
      <c r="S8" s="205"/>
      <c r="T8" s="205"/>
      <c r="U8" s="207"/>
      <c r="V8" s="130"/>
      <c r="W8" s="130"/>
      <c r="X8" s="130"/>
      <c r="Y8" s="130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</row>
    <row r="9" spans="1:167" ht="45" customHeight="1">
      <c r="A9" s="231" t="s">
        <v>57</v>
      </c>
      <c r="B9" s="204">
        <v>0.27767361111111111</v>
      </c>
      <c r="C9" s="205"/>
      <c r="D9" s="206">
        <v>0.36170138888888881</v>
      </c>
      <c r="E9" s="199"/>
      <c r="F9" s="206">
        <v>0.44503472222222218</v>
      </c>
      <c r="G9" s="205"/>
      <c r="H9" s="206">
        <v>0.47218749999999993</v>
      </c>
      <c r="I9" s="205"/>
      <c r="J9" s="206">
        <v>0.54295138888888883</v>
      </c>
      <c r="K9" s="199"/>
      <c r="L9" s="205"/>
      <c r="M9" s="206">
        <v>0.63322916666666662</v>
      </c>
      <c r="N9" s="206"/>
      <c r="O9" s="206">
        <v>0.72350694444444441</v>
      </c>
      <c r="P9" s="205"/>
      <c r="Q9" s="199"/>
      <c r="R9" s="206">
        <v>0.82003472222222218</v>
      </c>
      <c r="S9" s="205"/>
      <c r="T9" s="205"/>
      <c r="U9" s="207">
        <v>0.933923611111111</v>
      </c>
      <c r="V9" s="130"/>
      <c r="W9" s="130"/>
      <c r="X9" s="130"/>
      <c r="Y9" s="130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</row>
    <row r="10" spans="1:167" ht="45" customHeight="1">
      <c r="A10" s="231" t="s">
        <v>41</v>
      </c>
      <c r="B10" s="204">
        <v>0.28009795729491349</v>
      </c>
      <c r="C10" s="205"/>
      <c r="D10" s="206">
        <v>0.36412573507269125</v>
      </c>
      <c r="E10" s="199"/>
      <c r="F10" s="206">
        <v>0.44745906840602467</v>
      </c>
      <c r="G10" s="205"/>
      <c r="H10" s="206"/>
      <c r="I10" s="205"/>
      <c r="J10" s="206">
        <v>0.54537573507269133</v>
      </c>
      <c r="K10" s="199"/>
      <c r="L10" s="205"/>
      <c r="M10" s="206">
        <v>0.635653512850469</v>
      </c>
      <c r="N10" s="206">
        <v>0.69759795729491347</v>
      </c>
      <c r="O10" s="206">
        <v>0.72593129062824679</v>
      </c>
      <c r="P10" s="205"/>
      <c r="Q10" s="199"/>
      <c r="R10" s="206">
        <v>0.82245906840602445</v>
      </c>
      <c r="S10" s="205"/>
      <c r="T10" s="205"/>
      <c r="U10" s="207">
        <v>0.93634795729491349</v>
      </c>
      <c r="V10" s="130"/>
      <c r="W10" s="130"/>
      <c r="X10" s="130"/>
      <c r="Y10" s="13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</row>
    <row r="11" spans="1:167" ht="45" customHeight="1">
      <c r="A11" s="231" t="s">
        <v>39</v>
      </c>
      <c r="B11" s="204">
        <v>0.28292557310766914</v>
      </c>
      <c r="C11" s="205"/>
      <c r="D11" s="206">
        <v>0.36695335088544695</v>
      </c>
      <c r="E11" s="199"/>
      <c r="F11" s="206">
        <v>0.45028668421878021</v>
      </c>
      <c r="G11" s="205"/>
      <c r="H11" s="206"/>
      <c r="I11" s="205"/>
      <c r="J11" s="206">
        <v>0.54820335088544681</v>
      </c>
      <c r="K11" s="199"/>
      <c r="L11" s="205"/>
      <c r="M11" s="206">
        <v>0.6384811286632246</v>
      </c>
      <c r="N11" s="206">
        <v>0.69973112866322451</v>
      </c>
      <c r="O11" s="206">
        <v>0.72875890644100239</v>
      </c>
      <c r="P11" s="205"/>
      <c r="Q11" s="199"/>
      <c r="R11" s="206">
        <v>0.82528668421878026</v>
      </c>
      <c r="S11" s="205"/>
      <c r="T11" s="205"/>
      <c r="U11" s="207">
        <v>0.93917557310766897</v>
      </c>
      <c r="V11" s="130"/>
      <c r="W11" s="130"/>
      <c r="X11" s="130"/>
      <c r="Y11" s="130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</row>
    <row r="12" spans="1:167" ht="45" customHeight="1">
      <c r="A12" s="231" t="s">
        <v>67</v>
      </c>
      <c r="B12" s="204"/>
      <c r="C12" s="206">
        <v>0.34554490740826282</v>
      </c>
      <c r="D12" s="206"/>
      <c r="E12" s="199"/>
      <c r="F12" s="206"/>
      <c r="G12" s="206">
        <v>0.44901712963048501</v>
      </c>
      <c r="H12" s="206"/>
      <c r="I12" s="206">
        <v>0.54623935185270722</v>
      </c>
      <c r="J12" s="206"/>
      <c r="K12" s="199"/>
      <c r="L12" s="206">
        <v>0.63998935185270722</v>
      </c>
      <c r="M12" s="206"/>
      <c r="N12" s="206"/>
      <c r="O12" s="206"/>
      <c r="P12" s="206">
        <v>0.74346157407492952</v>
      </c>
      <c r="Q12" s="199"/>
      <c r="R12" s="206"/>
      <c r="S12" s="206">
        <v>0.83721157407492941</v>
      </c>
      <c r="T12" s="206">
        <v>0.93512824074159606</v>
      </c>
      <c r="U12" s="207"/>
      <c r="V12" s="130"/>
      <c r="W12" s="130"/>
      <c r="X12" s="130"/>
      <c r="Y12" s="130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</row>
    <row r="13" spans="1:167" ht="45" customHeight="1">
      <c r="A13" s="231" t="s">
        <v>68</v>
      </c>
      <c r="B13" s="204"/>
      <c r="C13" s="206">
        <v>0.34912017107439164</v>
      </c>
      <c r="D13" s="206"/>
      <c r="E13" s="199"/>
      <c r="F13" s="206"/>
      <c r="G13" s="206">
        <v>0.45363405996328043</v>
      </c>
      <c r="H13" s="206"/>
      <c r="I13" s="206">
        <v>0.55085628218550264</v>
      </c>
      <c r="J13" s="206"/>
      <c r="K13" s="199"/>
      <c r="L13" s="206">
        <v>0.64460628218550253</v>
      </c>
      <c r="M13" s="206"/>
      <c r="N13" s="206"/>
      <c r="O13" s="206"/>
      <c r="P13" s="206">
        <v>0.74807850440772494</v>
      </c>
      <c r="Q13" s="199"/>
      <c r="R13" s="206"/>
      <c r="S13" s="206">
        <v>0.84078683774105811</v>
      </c>
      <c r="T13" s="206">
        <v>0.93870350440772476</v>
      </c>
      <c r="U13" s="207"/>
      <c r="V13" s="130"/>
      <c r="W13" s="130"/>
      <c r="X13" s="130"/>
      <c r="Y13" s="130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</row>
    <row r="14" spans="1:167" ht="45" customHeight="1">
      <c r="A14" s="231" t="s">
        <v>69</v>
      </c>
      <c r="B14" s="204"/>
      <c r="C14" s="206">
        <v>0.35711805555555554</v>
      </c>
      <c r="D14" s="206"/>
      <c r="E14" s="199"/>
      <c r="F14" s="206"/>
      <c r="G14" s="206">
        <v>0.46163194444444444</v>
      </c>
      <c r="H14" s="206"/>
      <c r="I14" s="206">
        <v>0.55885416666666665</v>
      </c>
      <c r="J14" s="206"/>
      <c r="K14" s="199"/>
      <c r="L14" s="206">
        <v>0.65260416666666665</v>
      </c>
      <c r="M14" s="206"/>
      <c r="N14" s="206"/>
      <c r="O14" s="206"/>
      <c r="P14" s="206">
        <v>0.75607638888888884</v>
      </c>
      <c r="Q14" s="199"/>
      <c r="R14" s="206"/>
      <c r="S14" s="206">
        <v>0.84878472222222223</v>
      </c>
      <c r="T14" s="206">
        <v>0.94670138888888888</v>
      </c>
      <c r="U14" s="207"/>
      <c r="V14" s="130"/>
      <c r="W14" s="130"/>
      <c r="X14" s="130"/>
      <c r="Y14" s="130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</row>
    <row r="15" spans="1:167" ht="45" customHeight="1">
      <c r="A15" s="231" t="s">
        <v>70</v>
      </c>
      <c r="B15" s="204"/>
      <c r="C15" s="206">
        <v>0.36232638888888891</v>
      </c>
      <c r="D15" s="206"/>
      <c r="E15" s="199"/>
      <c r="F15" s="206"/>
      <c r="G15" s="206">
        <v>0.46684027777777776</v>
      </c>
      <c r="H15" s="206"/>
      <c r="I15" s="206">
        <v>0.56406250000000002</v>
      </c>
      <c r="J15" s="206"/>
      <c r="K15" s="199"/>
      <c r="L15" s="206">
        <v>0.65781250000000002</v>
      </c>
      <c r="M15" s="206"/>
      <c r="N15" s="206"/>
      <c r="O15" s="206"/>
      <c r="P15" s="206">
        <v>0.76128472222222221</v>
      </c>
      <c r="Q15" s="199"/>
      <c r="R15" s="206"/>
      <c r="S15" s="206">
        <v>0.8539930555555556</v>
      </c>
      <c r="T15" s="206">
        <v>0.95190972222222225</v>
      </c>
      <c r="U15" s="207"/>
      <c r="V15" s="130"/>
      <c r="W15" s="130"/>
      <c r="X15" s="130"/>
      <c r="Y15" s="130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</row>
    <row r="16" spans="1:167" ht="45" customHeight="1">
      <c r="A16" s="231" t="s">
        <v>51</v>
      </c>
      <c r="B16" s="204">
        <v>0.28706749260142311</v>
      </c>
      <c r="C16" s="206">
        <v>0.36767184182917151</v>
      </c>
      <c r="D16" s="206">
        <v>0.37178971482364531</v>
      </c>
      <c r="E16" s="199"/>
      <c r="F16" s="206">
        <v>0.45512304815697863</v>
      </c>
      <c r="G16" s="206">
        <v>0.47218573071806041</v>
      </c>
      <c r="H16" s="206">
        <v>0.47755360371253419</v>
      </c>
      <c r="I16" s="206">
        <v>0.56940795294028257</v>
      </c>
      <c r="J16" s="206">
        <v>0.55234527037920089</v>
      </c>
      <c r="K16" s="199"/>
      <c r="L16" s="206">
        <v>0.66315795294028257</v>
      </c>
      <c r="M16" s="206">
        <v>0.64262304815697868</v>
      </c>
      <c r="N16" s="206">
        <v>0.7038730481569786</v>
      </c>
      <c r="O16" s="206">
        <v>0.73290082593475636</v>
      </c>
      <c r="P16" s="206">
        <v>0.76732461960694931</v>
      </c>
      <c r="Q16" s="199"/>
      <c r="R16" s="206">
        <v>0.82942860371253413</v>
      </c>
      <c r="S16" s="206">
        <v>0.85933850849583815</v>
      </c>
      <c r="T16" s="206">
        <v>0.95725517516250469</v>
      </c>
      <c r="U16" s="207">
        <v>0.94331749260142306</v>
      </c>
      <c r="V16" s="130"/>
      <c r="W16" s="130"/>
      <c r="X16" s="130"/>
      <c r="Y16" s="130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</row>
    <row r="17" spans="1:167" ht="45" customHeight="1">
      <c r="A17" s="231" t="s">
        <v>59</v>
      </c>
      <c r="B17" s="204"/>
      <c r="C17" s="206"/>
      <c r="D17" s="206"/>
      <c r="E17" s="206">
        <v>0.39283624978940446</v>
      </c>
      <c r="F17" s="206"/>
      <c r="G17" s="206"/>
      <c r="H17" s="206"/>
      <c r="I17" s="206"/>
      <c r="J17" s="206"/>
      <c r="K17" s="206">
        <v>0.55950291645607109</v>
      </c>
      <c r="L17" s="206"/>
      <c r="M17" s="206"/>
      <c r="N17" s="206"/>
      <c r="O17" s="206"/>
      <c r="P17" s="206"/>
      <c r="Q17" s="206">
        <v>0.77478069423384888</v>
      </c>
      <c r="R17" s="206"/>
      <c r="S17" s="206"/>
      <c r="T17" s="206"/>
      <c r="U17" s="207"/>
      <c r="V17" s="130"/>
      <c r="W17" s="130"/>
      <c r="X17" s="130"/>
      <c r="Y17" s="130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</row>
    <row r="18" spans="1:167" ht="45" customHeight="1">
      <c r="A18" s="231" t="s">
        <v>52</v>
      </c>
      <c r="B18" s="204">
        <v>0.28968356409968821</v>
      </c>
      <c r="C18" s="206">
        <v>0.37022857475168364</v>
      </c>
      <c r="D18" s="206">
        <v>0.37440578632191041</v>
      </c>
      <c r="E18" s="206">
        <v>0.39939524141835031</v>
      </c>
      <c r="F18" s="206">
        <v>0.45773911965524372</v>
      </c>
      <c r="G18" s="206">
        <v>0.47474246364057249</v>
      </c>
      <c r="H18" s="206">
        <v>0.48008968586279466</v>
      </c>
      <c r="I18" s="206">
        <v>0.5719646858627947</v>
      </c>
      <c r="J18" s="206">
        <v>0.55496134187746593</v>
      </c>
      <c r="K18" s="206">
        <v>0.56606190808501688</v>
      </c>
      <c r="L18" s="206">
        <v>0.6657146858627947</v>
      </c>
      <c r="M18" s="206">
        <v>0.64523911965524372</v>
      </c>
      <c r="N18" s="206">
        <v>0.70640913030723917</v>
      </c>
      <c r="O18" s="206">
        <v>0.7355168974330214</v>
      </c>
      <c r="P18" s="206">
        <v>0.76988135252946144</v>
      </c>
      <c r="Q18" s="206">
        <v>0.78133968586279456</v>
      </c>
      <c r="R18" s="206">
        <v>0.83204467521079917</v>
      </c>
      <c r="S18" s="206">
        <v>0.86189524141835028</v>
      </c>
      <c r="T18" s="206">
        <v>0.95981190808501682</v>
      </c>
      <c r="U18" s="207">
        <v>0.94593356409968821</v>
      </c>
      <c r="V18" s="130"/>
      <c r="W18" s="130"/>
      <c r="X18" s="130"/>
      <c r="Y18" s="130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</row>
    <row r="19" spans="1:167" ht="45" customHeight="1">
      <c r="A19" s="230" t="s">
        <v>53</v>
      </c>
      <c r="B19" s="204">
        <v>0.29329121167244115</v>
      </c>
      <c r="C19" s="206">
        <v>0.37197176722799674</v>
      </c>
      <c r="D19" s="206">
        <v>0.37801343389466335</v>
      </c>
      <c r="E19" s="206">
        <v>0.40113843389466342</v>
      </c>
      <c r="F19" s="206">
        <v>0.46134676722799667</v>
      </c>
      <c r="G19" s="206">
        <v>0.47648565611688559</v>
      </c>
      <c r="H19" s="206">
        <v>0.48183287833910782</v>
      </c>
      <c r="I19" s="206">
        <v>0.57370787833910775</v>
      </c>
      <c r="J19" s="206">
        <v>0.55856898945021893</v>
      </c>
      <c r="K19" s="206">
        <v>0.56780510056133005</v>
      </c>
      <c r="L19" s="206">
        <v>0.66745787833910775</v>
      </c>
      <c r="M19" s="206">
        <v>0.64884676722799672</v>
      </c>
      <c r="N19" s="206">
        <v>0.70815232278355211</v>
      </c>
      <c r="O19" s="206">
        <v>0.73912454500577429</v>
      </c>
      <c r="P19" s="206">
        <v>0.77162454500577426</v>
      </c>
      <c r="Q19" s="206">
        <v>0.78308287833910772</v>
      </c>
      <c r="R19" s="206">
        <v>0.83565232278355206</v>
      </c>
      <c r="S19" s="206">
        <v>0.8636384338946631</v>
      </c>
      <c r="T19" s="206">
        <v>0.96155510056132998</v>
      </c>
      <c r="U19" s="207">
        <v>0.9495412116724411</v>
      </c>
      <c r="V19" s="130"/>
      <c r="W19" s="130"/>
      <c r="X19" s="130"/>
      <c r="Y19" s="130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</row>
    <row r="20" spans="1:167" ht="45" customHeight="1">
      <c r="A20" s="231" t="s">
        <v>54</v>
      </c>
      <c r="B20" s="204">
        <v>0.29635416666666664</v>
      </c>
      <c r="C20" s="206"/>
      <c r="D20" s="206">
        <v>0.3810763888888889</v>
      </c>
      <c r="E20" s="206">
        <v>0.40420138888888885</v>
      </c>
      <c r="F20" s="206">
        <v>0.46440972222222221</v>
      </c>
      <c r="G20" s="206"/>
      <c r="H20" s="206">
        <v>0.48489583333333336</v>
      </c>
      <c r="I20" s="206"/>
      <c r="J20" s="206">
        <v>0.56163194444444442</v>
      </c>
      <c r="K20" s="206">
        <v>0.57086805555555553</v>
      </c>
      <c r="L20" s="206"/>
      <c r="M20" s="206">
        <v>0.65190972222222221</v>
      </c>
      <c r="N20" s="206">
        <v>0.71121527777777782</v>
      </c>
      <c r="O20" s="206">
        <v>0.7421875</v>
      </c>
      <c r="P20" s="206"/>
      <c r="Q20" s="206">
        <v>0.78614583333333332</v>
      </c>
      <c r="R20" s="206">
        <v>0.83802083333333333</v>
      </c>
      <c r="S20" s="206"/>
      <c r="T20" s="206"/>
      <c r="U20" s="207">
        <v>0.95190972222222225</v>
      </c>
      <c r="V20" s="130"/>
      <c r="W20" s="130"/>
      <c r="X20" s="130"/>
      <c r="Y20" s="13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</row>
    <row r="21" spans="1:167" ht="45" customHeight="1">
      <c r="A21" s="231" t="s">
        <v>47</v>
      </c>
      <c r="B21" s="204">
        <v>0.30076367586924757</v>
      </c>
      <c r="C21" s="206">
        <v>0.37736089809146978</v>
      </c>
      <c r="D21" s="206">
        <v>0.38479145364702527</v>
      </c>
      <c r="E21" s="206">
        <v>0.40791645364702533</v>
      </c>
      <c r="F21" s="206">
        <v>0.4681247869803587</v>
      </c>
      <c r="G21" s="206">
        <v>0.48187478698035868</v>
      </c>
      <c r="H21" s="206">
        <v>0.48861089809146979</v>
      </c>
      <c r="I21" s="206">
        <v>0.57909700920258089</v>
      </c>
      <c r="J21" s="206">
        <v>0.56534700920258085</v>
      </c>
      <c r="K21" s="206">
        <v>0.57458312031369196</v>
      </c>
      <c r="L21" s="206">
        <v>0.67284700920258089</v>
      </c>
      <c r="M21" s="206">
        <v>0.65562478698035864</v>
      </c>
      <c r="N21" s="206">
        <v>0.71493034253591425</v>
      </c>
      <c r="O21" s="206">
        <v>0.74659700920258087</v>
      </c>
      <c r="P21" s="206">
        <v>0.77701367586924763</v>
      </c>
      <c r="Q21" s="206">
        <v>0.78986089809146987</v>
      </c>
      <c r="R21" s="206">
        <v>0.84173589809146976</v>
      </c>
      <c r="S21" s="206">
        <v>0.86902756475813647</v>
      </c>
      <c r="T21" s="206">
        <v>0.96694423142480301</v>
      </c>
      <c r="U21" s="207">
        <v>0.95562478698035858</v>
      </c>
      <c r="V21" s="130"/>
      <c r="W21" s="130"/>
      <c r="X21" s="130"/>
      <c r="Y21" s="130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</row>
    <row r="22" spans="1:167" ht="45" customHeight="1">
      <c r="A22" s="229" t="s">
        <v>43</v>
      </c>
      <c r="B22" s="204">
        <v>0.30195296367492647</v>
      </c>
      <c r="C22" s="206">
        <v>0.37855018589714862</v>
      </c>
      <c r="D22" s="206">
        <v>0.38598074145270417</v>
      </c>
      <c r="E22" s="206">
        <v>0.40910574145270423</v>
      </c>
      <c r="F22" s="206">
        <v>0.46931407478603754</v>
      </c>
      <c r="G22" s="206">
        <v>0.48306407478603747</v>
      </c>
      <c r="H22" s="206">
        <v>0.48980018589714863</v>
      </c>
      <c r="I22" s="206">
        <v>0.58028629700825973</v>
      </c>
      <c r="J22" s="206">
        <v>0.56653629700825969</v>
      </c>
      <c r="K22" s="206">
        <v>0.5757724081193708</v>
      </c>
      <c r="L22" s="206">
        <v>0.67403629700825973</v>
      </c>
      <c r="M22" s="206">
        <v>0.65681407478603748</v>
      </c>
      <c r="N22" s="206">
        <v>0.71611963034159309</v>
      </c>
      <c r="O22" s="206">
        <v>0.7477862970082596</v>
      </c>
      <c r="P22" s="206">
        <v>0.77820296367492636</v>
      </c>
      <c r="Q22" s="206">
        <v>0.79105018589714859</v>
      </c>
      <c r="R22" s="206">
        <v>0.84292518589714849</v>
      </c>
      <c r="S22" s="206">
        <v>0.87021685256381531</v>
      </c>
      <c r="T22" s="206">
        <v>0.96813351923048196</v>
      </c>
      <c r="U22" s="207">
        <v>0.95681407478603731</v>
      </c>
      <c r="V22" s="130"/>
      <c r="W22" s="130"/>
      <c r="X22" s="130"/>
      <c r="Y22" s="130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</row>
    <row r="23" spans="1:167" ht="45" customHeight="1" thickBot="1">
      <c r="A23" s="232" t="s">
        <v>44</v>
      </c>
      <c r="B23" s="208">
        <v>0.30434027777777778</v>
      </c>
      <c r="C23" s="209">
        <v>0.38093749999999998</v>
      </c>
      <c r="D23" s="209">
        <v>0.38836805555555554</v>
      </c>
      <c r="E23" s="209">
        <v>0.41149305555555554</v>
      </c>
      <c r="F23" s="209">
        <v>0.47170138888888891</v>
      </c>
      <c r="G23" s="209">
        <v>0.48545138888888884</v>
      </c>
      <c r="H23" s="209">
        <v>0.4921875</v>
      </c>
      <c r="I23" s="209">
        <v>0.58267361111111104</v>
      </c>
      <c r="J23" s="209">
        <v>0.56892361111111112</v>
      </c>
      <c r="K23" s="209">
        <v>0.57815972222222223</v>
      </c>
      <c r="L23" s="209">
        <v>0.67642361111111104</v>
      </c>
      <c r="M23" s="209">
        <v>0.65920138888888891</v>
      </c>
      <c r="N23" s="209">
        <v>0.7185069444444443</v>
      </c>
      <c r="O23" s="209">
        <v>0.75017361111111114</v>
      </c>
      <c r="P23" s="209">
        <v>0.78059027777777779</v>
      </c>
      <c r="Q23" s="209">
        <v>0.79343750000000002</v>
      </c>
      <c r="R23" s="209">
        <v>0.84531250000000002</v>
      </c>
      <c r="S23" s="209">
        <v>0.87260416666666663</v>
      </c>
      <c r="T23" s="209">
        <v>0.97052083333333328</v>
      </c>
      <c r="U23" s="210">
        <v>0.95920138888888884</v>
      </c>
      <c r="V23" s="130"/>
      <c r="W23" s="130"/>
      <c r="X23" s="130"/>
      <c r="Y23" s="130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</row>
    <row r="24" spans="1:167" ht="39.950000000000003" customHeight="1" thickBot="1">
      <c r="A24" s="182"/>
      <c r="B24" s="183"/>
      <c r="C24" s="183"/>
      <c r="D24" s="183"/>
      <c r="E24" s="183"/>
      <c r="F24" s="183"/>
      <c r="G24" s="183"/>
      <c r="H24" s="183"/>
      <c r="I24" s="183"/>
      <c r="J24" s="183"/>
      <c r="K24" s="183"/>
      <c r="L24" s="183"/>
      <c r="M24" s="183"/>
      <c r="N24" s="183"/>
      <c r="O24" s="183"/>
      <c r="P24" s="183"/>
      <c r="Q24" s="183"/>
      <c r="R24" s="183"/>
      <c r="S24" s="183"/>
      <c r="T24" s="183"/>
      <c r="U24" s="183"/>
      <c r="V24" s="183"/>
      <c r="W24" s="183"/>
      <c r="X24" s="183"/>
      <c r="Y24" s="176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</row>
    <row r="25" spans="1:167" ht="61.5" customHeight="1" thickBot="1">
      <c r="A25" s="124" t="s">
        <v>73</v>
      </c>
      <c r="B25" s="195">
        <v>103</v>
      </c>
      <c r="C25" s="196" t="s">
        <v>48</v>
      </c>
      <c r="D25" s="196" t="s">
        <v>58</v>
      </c>
      <c r="E25" s="196">
        <v>103</v>
      </c>
      <c r="F25" s="196" t="s">
        <v>48</v>
      </c>
      <c r="G25" s="196" t="s">
        <v>55</v>
      </c>
      <c r="H25" s="196" t="s">
        <v>48</v>
      </c>
      <c r="I25" s="196">
        <v>103</v>
      </c>
      <c r="J25" s="196" t="s">
        <v>58</v>
      </c>
      <c r="K25" s="196" t="s">
        <v>48</v>
      </c>
      <c r="L25" s="196">
        <v>103</v>
      </c>
      <c r="M25" s="196" t="s">
        <v>55</v>
      </c>
      <c r="N25" s="196">
        <v>103</v>
      </c>
      <c r="O25" s="196" t="s">
        <v>48</v>
      </c>
      <c r="P25" s="196" t="s">
        <v>58</v>
      </c>
      <c r="Q25" s="196" t="s">
        <v>48</v>
      </c>
      <c r="R25" s="196">
        <v>103</v>
      </c>
      <c r="S25" s="196" t="s">
        <v>48</v>
      </c>
      <c r="T25" s="197">
        <v>103</v>
      </c>
      <c r="U25" s="183"/>
      <c r="V25" s="183"/>
      <c r="W25" s="183"/>
      <c r="X25" s="183"/>
      <c r="Y25" s="176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</row>
    <row r="26" spans="1:167" ht="45" customHeight="1">
      <c r="A26" s="227" t="s">
        <v>44</v>
      </c>
      <c r="B26" s="200">
        <v>0.29552083333333334</v>
      </c>
      <c r="C26" s="202">
        <v>0.31288194444444445</v>
      </c>
      <c r="D26" s="202">
        <v>0.34760416666666666</v>
      </c>
      <c r="E26" s="202">
        <v>0.40663194444444439</v>
      </c>
      <c r="F26" s="202">
        <v>0.39621527777777776</v>
      </c>
      <c r="G26" s="202">
        <v>0.43093749999999997</v>
      </c>
      <c r="H26" s="202">
        <v>0.4864930555555555</v>
      </c>
      <c r="I26" s="202">
        <v>0.5038541666666666</v>
      </c>
      <c r="J26" s="202">
        <v>0.53163194444444439</v>
      </c>
      <c r="K26" s="202">
        <v>0.58024305555555555</v>
      </c>
      <c r="L26" s="202">
        <v>0.5976041666666666</v>
      </c>
      <c r="M26" s="202">
        <v>0.65315972222222218</v>
      </c>
      <c r="N26" s="202">
        <v>0.70177083333333334</v>
      </c>
      <c r="O26" s="202">
        <v>0.67746527777777776</v>
      </c>
      <c r="P26" s="202">
        <v>0.74343749999999997</v>
      </c>
      <c r="Q26" s="202">
        <v>0.77468749999999997</v>
      </c>
      <c r="R26" s="202">
        <v>0.79552083333333334</v>
      </c>
      <c r="S26" s="202">
        <v>0.87190972222222218</v>
      </c>
      <c r="T26" s="212">
        <v>0.89621527777777776</v>
      </c>
      <c r="U26" s="183"/>
      <c r="V26" s="183"/>
      <c r="W26" s="183"/>
      <c r="X26" s="183"/>
      <c r="Y26" s="17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</row>
    <row r="27" spans="1:167" ht="45" customHeight="1">
      <c r="A27" s="226" t="s">
        <v>43</v>
      </c>
      <c r="B27" s="204">
        <v>0.29690529236603785</v>
      </c>
      <c r="C27" s="206">
        <v>0.31426640347714896</v>
      </c>
      <c r="D27" s="206">
        <v>0.34898862569937117</v>
      </c>
      <c r="E27" s="206">
        <v>0.4080164034771489</v>
      </c>
      <c r="F27" s="206">
        <v>0.39759973681048222</v>
      </c>
      <c r="G27" s="206">
        <v>0.43232195903270448</v>
      </c>
      <c r="H27" s="206">
        <v>0.48787751458825995</v>
      </c>
      <c r="I27" s="206">
        <v>0.50523862569937106</v>
      </c>
      <c r="J27" s="206">
        <v>0.53301640347714896</v>
      </c>
      <c r="K27" s="206">
        <v>0.5816275145882599</v>
      </c>
      <c r="L27" s="206">
        <v>0.59898862569937106</v>
      </c>
      <c r="M27" s="206">
        <v>0.65454418125492664</v>
      </c>
      <c r="N27" s="206">
        <v>0.7031552923660378</v>
      </c>
      <c r="O27" s="206">
        <v>0.67884973681048222</v>
      </c>
      <c r="P27" s="206">
        <v>0.74482195903270443</v>
      </c>
      <c r="Q27" s="206">
        <v>0.77607195903270443</v>
      </c>
      <c r="R27" s="206">
        <v>0.79690529236603769</v>
      </c>
      <c r="S27" s="206">
        <v>0.87329418125492664</v>
      </c>
      <c r="T27" s="213">
        <v>0.89759973681048222</v>
      </c>
      <c r="U27" s="183"/>
      <c r="V27" s="183"/>
      <c r="W27" s="183"/>
      <c r="X27" s="183"/>
      <c r="Y27" s="176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</row>
    <row r="28" spans="1:167" ht="45" customHeight="1">
      <c r="A28" s="227" t="s">
        <v>42</v>
      </c>
      <c r="B28" s="204">
        <v>0.29754207760017998</v>
      </c>
      <c r="C28" s="206">
        <v>0.31490318871129108</v>
      </c>
      <c r="D28" s="206">
        <v>0.34962541093351329</v>
      </c>
      <c r="E28" s="206">
        <v>0.40865318871129103</v>
      </c>
      <c r="F28" s="206">
        <v>0.39823652204462434</v>
      </c>
      <c r="G28" s="206">
        <v>0.43365318871129105</v>
      </c>
      <c r="H28" s="206">
        <v>0.48851429982240213</v>
      </c>
      <c r="I28" s="206">
        <v>0.50587541093351329</v>
      </c>
      <c r="J28" s="206">
        <v>0.53365318871129108</v>
      </c>
      <c r="K28" s="206">
        <v>0.58226429982240202</v>
      </c>
      <c r="L28" s="206">
        <v>0.59962541093351318</v>
      </c>
      <c r="M28" s="206">
        <v>0.6558754109335132</v>
      </c>
      <c r="N28" s="206">
        <v>0.70379207760017981</v>
      </c>
      <c r="O28" s="206">
        <v>0.67948652204462434</v>
      </c>
      <c r="P28" s="206">
        <v>0.74545874426684655</v>
      </c>
      <c r="Q28" s="206">
        <v>0.77670874426684655</v>
      </c>
      <c r="R28" s="206">
        <v>0.79754207760017992</v>
      </c>
      <c r="S28" s="206">
        <v>0.87393096648906865</v>
      </c>
      <c r="T28" s="213">
        <v>0.89823652204462434</v>
      </c>
      <c r="U28" s="183"/>
      <c r="V28" s="183"/>
      <c r="W28" s="183"/>
      <c r="X28" s="183"/>
      <c r="Y28" s="176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</row>
    <row r="29" spans="1:167" ht="45" customHeight="1">
      <c r="A29" s="228" t="s">
        <v>54</v>
      </c>
      <c r="B29" s="204"/>
      <c r="C29" s="206">
        <v>0.31927083333333334</v>
      </c>
      <c r="D29" s="206">
        <v>0.35399305555555555</v>
      </c>
      <c r="E29" s="206"/>
      <c r="F29" s="206">
        <v>0.40260416666666665</v>
      </c>
      <c r="G29" s="206">
        <v>0.43802083333333336</v>
      </c>
      <c r="H29" s="206">
        <v>0.49288194444444444</v>
      </c>
      <c r="I29" s="206"/>
      <c r="J29" s="206">
        <v>0.53802083333333328</v>
      </c>
      <c r="K29" s="206">
        <v>0.58663194444444444</v>
      </c>
      <c r="L29" s="206"/>
      <c r="M29" s="206">
        <v>0.66024305555555551</v>
      </c>
      <c r="N29" s="206"/>
      <c r="O29" s="206">
        <v>0.68385416666666665</v>
      </c>
      <c r="P29" s="206">
        <v>0.74982638888888886</v>
      </c>
      <c r="Q29" s="206">
        <v>0.78107638888888886</v>
      </c>
      <c r="R29" s="206"/>
      <c r="S29" s="206">
        <v>0.87760416666666663</v>
      </c>
      <c r="T29" s="213"/>
      <c r="U29" s="183"/>
      <c r="V29" s="183"/>
      <c r="W29" s="183"/>
      <c r="X29" s="183"/>
      <c r="Y29" s="176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</row>
    <row r="30" spans="1:167" ht="45" customHeight="1">
      <c r="A30" s="227" t="s">
        <v>53</v>
      </c>
      <c r="B30" s="204">
        <v>0.30245426147551435</v>
      </c>
      <c r="C30" s="206">
        <v>0.32120426147551429</v>
      </c>
      <c r="D30" s="206">
        <v>0.3559264836977365</v>
      </c>
      <c r="E30" s="206">
        <v>0.41356537258662535</v>
      </c>
      <c r="F30" s="206">
        <v>0.4045375948088476</v>
      </c>
      <c r="G30" s="206">
        <v>0.44064870591995875</v>
      </c>
      <c r="H30" s="206">
        <v>0.49481537258662539</v>
      </c>
      <c r="I30" s="206">
        <v>0.51078759480884761</v>
      </c>
      <c r="J30" s="206">
        <v>0.53995426147551429</v>
      </c>
      <c r="K30" s="206">
        <v>0.58856537258662533</v>
      </c>
      <c r="L30" s="206">
        <v>0.60453759480884761</v>
      </c>
      <c r="M30" s="206">
        <v>0.66287092814218085</v>
      </c>
      <c r="N30" s="206">
        <v>0.70870426147551413</v>
      </c>
      <c r="O30" s="206">
        <v>0.68578759480884766</v>
      </c>
      <c r="P30" s="206">
        <v>0.75175981703106975</v>
      </c>
      <c r="Q30" s="206">
        <v>0.78300981703106975</v>
      </c>
      <c r="R30" s="206">
        <v>0.80245426147551424</v>
      </c>
      <c r="S30" s="206">
        <v>0.87953759480884752</v>
      </c>
      <c r="T30" s="213">
        <v>0.90314870591995866</v>
      </c>
      <c r="U30" s="183"/>
      <c r="V30" s="183"/>
      <c r="W30" s="183"/>
      <c r="X30" s="183"/>
      <c r="Y30" s="176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</row>
    <row r="31" spans="1:167" ht="45" customHeight="1">
      <c r="A31" s="228" t="s">
        <v>52</v>
      </c>
      <c r="B31" s="204">
        <v>0.30439554988776168</v>
      </c>
      <c r="C31" s="206">
        <v>0.32508999433220614</v>
      </c>
      <c r="D31" s="206">
        <v>0.35786777210998388</v>
      </c>
      <c r="E31" s="206">
        <v>0.41550666099887279</v>
      </c>
      <c r="F31" s="206">
        <v>0.4084233276655394</v>
      </c>
      <c r="G31" s="206">
        <v>0.44328443877665058</v>
      </c>
      <c r="H31" s="206">
        <v>0.49870110544331719</v>
      </c>
      <c r="I31" s="206">
        <v>0.512728883221095</v>
      </c>
      <c r="J31" s="206">
        <v>0.54189554988776156</v>
      </c>
      <c r="K31" s="206">
        <v>0.59245110544331714</v>
      </c>
      <c r="L31" s="206">
        <v>0.60647888322109489</v>
      </c>
      <c r="M31" s="206">
        <v>0.66550666099887268</v>
      </c>
      <c r="N31" s="206">
        <v>0.71064554988776163</v>
      </c>
      <c r="O31" s="206">
        <v>0.68967332766553946</v>
      </c>
      <c r="P31" s="206">
        <v>0.75370110544331714</v>
      </c>
      <c r="Q31" s="206">
        <v>0.78689554988776156</v>
      </c>
      <c r="R31" s="206">
        <v>0.80439554988776163</v>
      </c>
      <c r="S31" s="206">
        <v>0.88342332766553933</v>
      </c>
      <c r="T31" s="213">
        <v>0.90508999433220605</v>
      </c>
      <c r="U31" s="183"/>
      <c r="V31" s="183"/>
      <c r="W31" s="183"/>
      <c r="X31" s="183"/>
      <c r="Y31" s="176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</row>
    <row r="32" spans="1:167" ht="45" customHeight="1">
      <c r="A32" s="227" t="s">
        <v>59</v>
      </c>
      <c r="B32" s="204"/>
      <c r="C32" s="206"/>
      <c r="D32" s="206">
        <v>0.3654513888888889</v>
      </c>
      <c r="E32" s="206"/>
      <c r="F32" s="206"/>
      <c r="G32" s="206"/>
      <c r="H32" s="206"/>
      <c r="I32" s="206"/>
      <c r="J32" s="206">
        <v>0.54878472222222219</v>
      </c>
      <c r="K32" s="206"/>
      <c r="L32" s="206"/>
      <c r="M32" s="206"/>
      <c r="N32" s="206"/>
      <c r="O32" s="206"/>
      <c r="P32" s="206">
        <v>0.76059027777777777</v>
      </c>
      <c r="Q32" s="206"/>
      <c r="R32" s="206"/>
      <c r="S32" s="206"/>
      <c r="T32" s="213"/>
      <c r="U32" s="183"/>
      <c r="V32" s="183"/>
      <c r="W32" s="183"/>
      <c r="X32" s="183"/>
      <c r="Y32" s="176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</row>
    <row r="33" spans="1:167" ht="45" customHeight="1">
      <c r="A33" s="228" t="s">
        <v>51</v>
      </c>
      <c r="B33" s="204">
        <v>0.30737847221479281</v>
      </c>
      <c r="C33" s="206">
        <v>0.32807291665923727</v>
      </c>
      <c r="D33" s="199"/>
      <c r="E33" s="206">
        <v>0.41848958332590391</v>
      </c>
      <c r="F33" s="206">
        <v>0.41140624999257064</v>
      </c>
      <c r="G33" s="206">
        <v>0.4462673611036817</v>
      </c>
      <c r="H33" s="206">
        <v>0.50168402777034837</v>
      </c>
      <c r="I33" s="206">
        <v>0.51571180554812612</v>
      </c>
      <c r="J33" s="199"/>
      <c r="K33" s="206">
        <v>0.59543402777034837</v>
      </c>
      <c r="L33" s="206">
        <v>0.60946180554812612</v>
      </c>
      <c r="M33" s="206">
        <v>0.66848958332590391</v>
      </c>
      <c r="N33" s="214">
        <v>0.71362847221479275</v>
      </c>
      <c r="O33" s="206">
        <v>0.69265624999257058</v>
      </c>
      <c r="P33" s="199"/>
      <c r="Q33" s="206">
        <v>0.78987847221479279</v>
      </c>
      <c r="R33" s="206">
        <v>0.80737847221479275</v>
      </c>
      <c r="S33" s="206">
        <v>0.8854166666636949</v>
      </c>
      <c r="T33" s="213">
        <v>0.90708333333036151</v>
      </c>
      <c r="U33" s="183"/>
      <c r="V33" s="183"/>
      <c r="W33" s="183"/>
      <c r="X33" s="183"/>
      <c r="Y33" s="176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</row>
    <row r="34" spans="1:167" ht="45" customHeight="1">
      <c r="A34" s="228" t="s">
        <v>70</v>
      </c>
      <c r="B34" s="204">
        <v>0.31267361111111114</v>
      </c>
      <c r="C34" s="206"/>
      <c r="D34" s="199"/>
      <c r="E34" s="206">
        <v>0.42378472222222224</v>
      </c>
      <c r="F34" s="206"/>
      <c r="G34" s="206"/>
      <c r="H34" s="206"/>
      <c r="I34" s="206">
        <v>0.5210069444444444</v>
      </c>
      <c r="J34" s="199"/>
      <c r="K34" s="206"/>
      <c r="L34" s="206">
        <v>0.6147569444444444</v>
      </c>
      <c r="M34" s="206"/>
      <c r="N34" s="214">
        <v>0.71892361111111114</v>
      </c>
      <c r="O34" s="206"/>
      <c r="P34" s="199"/>
      <c r="Q34" s="206"/>
      <c r="R34" s="206">
        <v>0.81267361111111114</v>
      </c>
      <c r="S34" s="206"/>
      <c r="T34" s="213">
        <v>0.91232638888888884</v>
      </c>
      <c r="U34" s="183"/>
      <c r="V34" s="183"/>
      <c r="W34" s="183"/>
      <c r="X34" s="183"/>
      <c r="Y34" s="176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</row>
    <row r="35" spans="1:167" ht="45" customHeight="1">
      <c r="A35" s="227" t="s">
        <v>69</v>
      </c>
      <c r="B35" s="204">
        <v>0.31774305555555554</v>
      </c>
      <c r="C35" s="206"/>
      <c r="D35" s="199"/>
      <c r="E35" s="206">
        <v>0.42885416666666665</v>
      </c>
      <c r="F35" s="206"/>
      <c r="G35" s="206"/>
      <c r="H35" s="206"/>
      <c r="I35" s="206">
        <v>0.52607638888888886</v>
      </c>
      <c r="J35" s="199"/>
      <c r="K35" s="206"/>
      <c r="L35" s="206">
        <v>0.61982638888888886</v>
      </c>
      <c r="M35" s="206"/>
      <c r="N35" s="214">
        <v>0.72399305555555549</v>
      </c>
      <c r="O35" s="206"/>
      <c r="P35" s="199"/>
      <c r="Q35" s="206"/>
      <c r="R35" s="206">
        <v>0.81774305555555549</v>
      </c>
      <c r="S35" s="206"/>
      <c r="T35" s="213">
        <v>0.9173958333333333</v>
      </c>
      <c r="U35" s="183"/>
      <c r="V35" s="183"/>
      <c r="W35" s="183"/>
      <c r="X35" s="183"/>
      <c r="Y35" s="176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</row>
    <row r="36" spans="1:167" ht="45" customHeight="1">
      <c r="A36" s="228" t="s">
        <v>71</v>
      </c>
      <c r="B36" s="204">
        <v>0.32684902668612004</v>
      </c>
      <c r="C36" s="206"/>
      <c r="D36" s="199"/>
      <c r="E36" s="206">
        <v>0.43796013779723109</v>
      </c>
      <c r="F36" s="206"/>
      <c r="G36" s="206"/>
      <c r="H36" s="206"/>
      <c r="I36" s="206">
        <v>0.5351823600194533</v>
      </c>
      <c r="J36" s="199"/>
      <c r="K36" s="206"/>
      <c r="L36" s="206">
        <v>0.6289323600194533</v>
      </c>
      <c r="M36" s="206"/>
      <c r="N36" s="214">
        <v>0.73309902668612004</v>
      </c>
      <c r="O36" s="206"/>
      <c r="P36" s="199"/>
      <c r="Q36" s="206"/>
      <c r="R36" s="206">
        <v>0.82684902668611993</v>
      </c>
      <c r="S36" s="206"/>
      <c r="T36" s="213">
        <v>0.92650180446389763</v>
      </c>
      <c r="U36" s="183"/>
      <c r="V36" s="183"/>
      <c r="W36" s="183"/>
      <c r="X36" s="183"/>
      <c r="Y36" s="17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</row>
    <row r="37" spans="1:167" ht="45" customHeight="1">
      <c r="A37" s="227" t="s">
        <v>45</v>
      </c>
      <c r="B37" s="204">
        <v>0.33086674528543991</v>
      </c>
      <c r="C37" s="206"/>
      <c r="D37" s="199"/>
      <c r="E37" s="206">
        <v>0.44197785639655096</v>
      </c>
      <c r="F37" s="206"/>
      <c r="G37" s="206"/>
      <c r="H37" s="206"/>
      <c r="I37" s="206">
        <v>0.53920007861877317</v>
      </c>
      <c r="J37" s="199"/>
      <c r="K37" s="206"/>
      <c r="L37" s="206">
        <v>0.63295007861877317</v>
      </c>
      <c r="M37" s="206"/>
      <c r="N37" s="214">
        <v>0.7371167452854398</v>
      </c>
      <c r="O37" s="206"/>
      <c r="P37" s="199"/>
      <c r="Q37" s="206"/>
      <c r="R37" s="206">
        <v>0.83086674528543969</v>
      </c>
      <c r="S37" s="206"/>
      <c r="T37" s="213">
        <v>0.9305195230632175</v>
      </c>
      <c r="U37" s="183"/>
      <c r="V37" s="183"/>
      <c r="W37" s="183"/>
      <c r="X37" s="183"/>
      <c r="Y37" s="176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</row>
    <row r="38" spans="1:167" ht="45" customHeight="1">
      <c r="A38" s="227" t="s">
        <v>39</v>
      </c>
      <c r="B38" s="215"/>
      <c r="C38" s="216">
        <v>0.3322320688444238</v>
      </c>
      <c r="D38" s="199"/>
      <c r="E38" s="217"/>
      <c r="F38" s="206">
        <v>0.41556540217775706</v>
      </c>
      <c r="G38" s="206">
        <v>0.44994040217775705</v>
      </c>
      <c r="H38" s="206">
        <v>0.50584317995553485</v>
      </c>
      <c r="I38" s="217"/>
      <c r="J38" s="199"/>
      <c r="K38" s="206">
        <v>0.59959317995553485</v>
      </c>
      <c r="L38" s="217"/>
      <c r="M38" s="206"/>
      <c r="N38" s="218"/>
      <c r="O38" s="206">
        <v>0.69681540217775706</v>
      </c>
      <c r="P38" s="199"/>
      <c r="Q38" s="206">
        <v>0.79403762439997916</v>
      </c>
      <c r="R38" s="217"/>
      <c r="S38" s="206">
        <v>0.88848206884442382</v>
      </c>
      <c r="T38" s="219"/>
      <c r="U38" s="183"/>
      <c r="V38" s="183"/>
      <c r="W38" s="183"/>
      <c r="X38" s="183"/>
      <c r="Y38" s="176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</row>
    <row r="39" spans="1:167" ht="45" customHeight="1">
      <c r="A39" s="228" t="s">
        <v>41</v>
      </c>
      <c r="B39" s="220"/>
      <c r="C39" s="204">
        <v>0.33485624615087084</v>
      </c>
      <c r="D39" s="199"/>
      <c r="E39" s="205"/>
      <c r="F39" s="206">
        <v>0.4181895794842041</v>
      </c>
      <c r="G39" s="206">
        <v>0.45187013503975965</v>
      </c>
      <c r="H39" s="206">
        <v>0.508467357261982</v>
      </c>
      <c r="I39" s="205"/>
      <c r="J39" s="199"/>
      <c r="K39" s="206">
        <v>0.60221735726198189</v>
      </c>
      <c r="L39" s="205"/>
      <c r="M39" s="206"/>
      <c r="N39" s="221"/>
      <c r="O39" s="206">
        <v>0.69943957948420421</v>
      </c>
      <c r="P39" s="199"/>
      <c r="Q39" s="206">
        <v>0.79666180170642631</v>
      </c>
      <c r="R39" s="205"/>
      <c r="S39" s="206">
        <v>0.89110624615087075</v>
      </c>
      <c r="T39" s="222"/>
      <c r="U39" s="183"/>
      <c r="V39" s="183"/>
      <c r="W39" s="183"/>
      <c r="X39" s="183"/>
      <c r="Y39" s="176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</row>
    <row r="40" spans="1:167" ht="45" customHeight="1">
      <c r="A40" s="227" t="s">
        <v>56</v>
      </c>
      <c r="B40" s="220"/>
      <c r="C40" s="204">
        <v>0.33628472222222222</v>
      </c>
      <c r="D40" s="199"/>
      <c r="E40" s="205"/>
      <c r="F40" s="206">
        <v>0.41961805555555554</v>
      </c>
      <c r="G40" s="206"/>
      <c r="H40" s="206">
        <v>0.50989583333333333</v>
      </c>
      <c r="I40" s="205"/>
      <c r="J40" s="199"/>
      <c r="K40" s="206">
        <v>0.60364583333333333</v>
      </c>
      <c r="L40" s="205"/>
      <c r="M40" s="206">
        <v>0.67413194444444446</v>
      </c>
      <c r="N40" s="221"/>
      <c r="O40" s="206">
        <v>0.70086805555555554</v>
      </c>
      <c r="P40" s="199"/>
      <c r="Q40" s="206">
        <v>0.79809027777777775</v>
      </c>
      <c r="R40" s="205"/>
      <c r="S40" s="206">
        <v>0.89253472222222219</v>
      </c>
      <c r="T40" s="222"/>
      <c r="U40" s="183"/>
      <c r="V40" s="183"/>
      <c r="W40" s="183"/>
      <c r="X40" s="183"/>
      <c r="Y40" s="176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</row>
    <row r="41" spans="1:167" ht="45" customHeight="1">
      <c r="A41" s="228" t="s">
        <v>46</v>
      </c>
      <c r="B41" s="220"/>
      <c r="C41" s="204"/>
      <c r="D41" s="199"/>
      <c r="E41" s="205"/>
      <c r="F41" s="206"/>
      <c r="G41" s="206">
        <v>0.45533333333654114</v>
      </c>
      <c r="H41" s="206"/>
      <c r="I41" s="205"/>
      <c r="J41" s="199"/>
      <c r="K41" s="206"/>
      <c r="L41" s="205"/>
      <c r="M41" s="206"/>
      <c r="N41" s="221"/>
      <c r="O41" s="206"/>
      <c r="P41" s="199"/>
      <c r="Q41" s="206"/>
      <c r="R41" s="205"/>
      <c r="S41" s="206"/>
      <c r="T41" s="222"/>
      <c r="U41" s="183"/>
      <c r="V41" s="183"/>
      <c r="W41" s="183"/>
      <c r="X41" s="183"/>
      <c r="Y41" s="176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</row>
    <row r="42" spans="1:167" ht="45" customHeight="1">
      <c r="A42" s="227" t="s">
        <v>40</v>
      </c>
      <c r="B42" s="220"/>
      <c r="C42" s="204"/>
      <c r="D42" s="199"/>
      <c r="E42" s="205"/>
      <c r="F42" s="206"/>
      <c r="G42" s="206">
        <v>0.45857638888888885</v>
      </c>
      <c r="H42" s="206"/>
      <c r="I42" s="205"/>
      <c r="J42" s="199"/>
      <c r="K42" s="206"/>
      <c r="L42" s="205"/>
      <c r="M42" s="206">
        <v>0.68246527777777777</v>
      </c>
      <c r="N42" s="221"/>
      <c r="O42" s="206"/>
      <c r="P42" s="199"/>
      <c r="Q42" s="206"/>
      <c r="R42" s="205"/>
      <c r="S42" s="206"/>
      <c r="T42" s="222"/>
      <c r="U42" s="183"/>
      <c r="V42" s="183"/>
      <c r="W42" s="183"/>
      <c r="X42" s="183"/>
      <c r="Y42" s="176"/>
    </row>
    <row r="43" spans="1:167" s="106" customFormat="1" ht="45" customHeight="1">
      <c r="A43" s="228" t="s">
        <v>50</v>
      </c>
      <c r="B43" s="220"/>
      <c r="C43" s="204">
        <v>0.34218749999999998</v>
      </c>
      <c r="D43" s="199"/>
      <c r="E43" s="205"/>
      <c r="F43" s="206">
        <v>0.42552083333333335</v>
      </c>
      <c r="G43" s="199"/>
      <c r="H43" s="206">
        <v>0.51579861111111114</v>
      </c>
      <c r="I43" s="205"/>
      <c r="J43" s="199"/>
      <c r="K43" s="206">
        <v>0.60954861111111114</v>
      </c>
      <c r="L43" s="205"/>
      <c r="M43" s="199"/>
      <c r="N43" s="205"/>
      <c r="O43" s="206">
        <v>0.70677083333333335</v>
      </c>
      <c r="P43" s="199"/>
      <c r="Q43" s="206">
        <v>0.80399305555555556</v>
      </c>
      <c r="R43" s="205"/>
      <c r="S43" s="206">
        <v>0.8984375</v>
      </c>
      <c r="T43" s="222"/>
      <c r="U43" s="183"/>
      <c r="V43" s="183"/>
      <c r="W43" s="183"/>
      <c r="X43" s="183"/>
      <c r="Y43" s="176"/>
      <c r="Z43" s="114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/>
      <c r="AL43" s="107"/>
      <c r="AM43" s="107"/>
      <c r="AN43" s="107"/>
      <c r="AO43" s="107"/>
      <c r="AP43" s="107"/>
      <c r="AQ43" s="107"/>
      <c r="AR43" s="107"/>
      <c r="AS43" s="107"/>
      <c r="AT43" s="107"/>
      <c r="AU43" s="107"/>
      <c r="AV43" s="107"/>
      <c r="AW43" s="107"/>
      <c r="AX43" s="107"/>
      <c r="AY43" s="107"/>
      <c r="AZ43" s="107"/>
      <c r="BA43" s="107"/>
      <c r="BB43" s="107"/>
      <c r="BC43" s="107"/>
      <c r="BD43" s="107"/>
      <c r="BE43" s="107"/>
      <c r="BF43" s="107"/>
      <c r="BG43" s="107"/>
      <c r="BH43" s="107"/>
      <c r="BI43" s="107"/>
      <c r="BJ43" s="107"/>
      <c r="BK43" s="107"/>
      <c r="BL43" s="107"/>
      <c r="BM43" s="107"/>
      <c r="BN43" s="107"/>
      <c r="BO43" s="107"/>
      <c r="BP43" s="107"/>
      <c r="BQ43" s="107"/>
      <c r="BR43" s="107"/>
      <c r="BS43" s="107"/>
      <c r="BT43" s="107"/>
      <c r="BU43" s="107"/>
      <c r="BV43" s="107"/>
      <c r="BW43" s="107"/>
      <c r="BX43" s="107"/>
      <c r="BY43" s="107"/>
      <c r="BZ43" s="107"/>
      <c r="CA43" s="107"/>
      <c r="CB43" s="107"/>
      <c r="CC43" s="107"/>
      <c r="CD43" s="107"/>
      <c r="CE43" s="107"/>
      <c r="CF43" s="107"/>
      <c r="CG43" s="107"/>
      <c r="CH43" s="107"/>
      <c r="CI43" s="107"/>
      <c r="CJ43" s="107"/>
      <c r="CK43" s="107"/>
      <c r="CL43" s="107"/>
      <c r="CM43" s="107"/>
      <c r="CN43" s="107"/>
      <c r="CO43" s="107"/>
      <c r="CP43" s="107"/>
      <c r="CQ43" s="107"/>
      <c r="CR43" s="107"/>
      <c r="CS43" s="107"/>
      <c r="CT43" s="107"/>
      <c r="CU43" s="107"/>
      <c r="CV43" s="107"/>
      <c r="CW43" s="107"/>
      <c r="CX43" s="107"/>
      <c r="CY43" s="107"/>
      <c r="CZ43" s="107"/>
      <c r="DA43" s="107"/>
      <c r="DB43" s="107"/>
      <c r="DC43" s="107"/>
      <c r="DD43" s="107"/>
      <c r="DE43" s="107"/>
      <c r="DF43" s="107"/>
      <c r="DG43" s="107"/>
      <c r="DH43" s="107"/>
      <c r="DI43" s="107"/>
      <c r="DJ43" s="107"/>
      <c r="DK43" s="107"/>
      <c r="DL43" s="107"/>
      <c r="DM43" s="107"/>
      <c r="DN43" s="107"/>
      <c r="DO43" s="107"/>
      <c r="DP43" s="107"/>
      <c r="DQ43" s="107"/>
      <c r="DR43" s="107"/>
      <c r="DS43" s="107"/>
      <c r="DT43" s="107"/>
      <c r="DU43" s="107"/>
      <c r="DV43" s="107"/>
      <c r="DW43" s="107"/>
      <c r="DX43" s="107"/>
      <c r="DY43" s="107"/>
      <c r="DZ43" s="107"/>
      <c r="EA43" s="107"/>
      <c r="EB43" s="107"/>
      <c r="EC43" s="107"/>
      <c r="ED43" s="107"/>
      <c r="EE43" s="107"/>
      <c r="EF43" s="107"/>
      <c r="EG43" s="107"/>
      <c r="EH43" s="107"/>
      <c r="EI43" s="107"/>
      <c r="EJ43" s="107"/>
      <c r="EK43" s="107"/>
      <c r="EL43" s="107"/>
      <c r="EM43" s="107"/>
      <c r="EN43" s="107"/>
      <c r="EO43" s="107"/>
      <c r="EP43" s="107"/>
      <c r="EQ43" s="107"/>
      <c r="ER43" s="107"/>
      <c r="ES43" s="107"/>
      <c r="ET43" s="107"/>
      <c r="EU43" s="107"/>
      <c r="EV43" s="107"/>
      <c r="EW43" s="107"/>
      <c r="EX43" s="107"/>
      <c r="EY43" s="107"/>
      <c r="EZ43" s="107"/>
      <c r="FA43" s="107"/>
      <c r="FB43" s="107"/>
      <c r="FC43" s="107"/>
      <c r="FD43" s="107"/>
      <c r="FE43" s="107"/>
      <c r="FF43" s="107"/>
      <c r="FG43" s="107"/>
      <c r="FH43" s="107"/>
      <c r="FI43" s="107"/>
      <c r="FJ43" s="107"/>
      <c r="FK43" s="107"/>
    </row>
    <row r="44" spans="1:167" ht="45" customHeight="1" thickBot="1">
      <c r="A44" s="233" t="s">
        <v>49</v>
      </c>
      <c r="B44" s="223"/>
      <c r="C44" s="208">
        <v>0.34565972222222224</v>
      </c>
      <c r="D44" s="211"/>
      <c r="E44" s="224"/>
      <c r="F44" s="209">
        <v>0.42899305555555556</v>
      </c>
      <c r="G44" s="211"/>
      <c r="H44" s="209">
        <v>0.51927083333333335</v>
      </c>
      <c r="I44" s="224"/>
      <c r="J44" s="211"/>
      <c r="K44" s="209">
        <v>0.61302083333333335</v>
      </c>
      <c r="L44" s="224"/>
      <c r="M44" s="211"/>
      <c r="N44" s="224"/>
      <c r="O44" s="209">
        <v>0.71024305555555556</v>
      </c>
      <c r="P44" s="211"/>
      <c r="Q44" s="209">
        <v>0.80677083333333333</v>
      </c>
      <c r="R44" s="224"/>
      <c r="S44" s="209">
        <v>0.90121527777777777</v>
      </c>
      <c r="T44" s="225"/>
      <c r="U44" s="183"/>
      <c r="V44" s="183"/>
      <c r="W44" s="183"/>
      <c r="X44" s="183"/>
      <c r="Y44" s="176"/>
    </row>
    <row r="45" spans="1:167" ht="39.950000000000003" customHeight="1">
      <c r="A45" s="136" t="s">
        <v>74</v>
      </c>
      <c r="B45" s="184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31"/>
      <c r="O45" s="131"/>
      <c r="P45" s="131"/>
      <c r="Q45" s="131"/>
      <c r="R45" s="131"/>
      <c r="S45" s="185"/>
      <c r="T45" s="185"/>
      <c r="U45" s="185"/>
      <c r="V45" s="185"/>
      <c r="W45" s="185"/>
      <c r="X45" s="185"/>
      <c r="Y45" s="176"/>
    </row>
    <row r="46" spans="1:167" ht="39.950000000000003" customHeight="1">
      <c r="A46" s="136" t="s">
        <v>75</v>
      </c>
      <c r="B46" s="186"/>
      <c r="C46" s="186"/>
      <c r="D46" s="186"/>
      <c r="E46" s="186"/>
      <c r="F46" s="186"/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30"/>
      <c r="R46" s="130"/>
      <c r="S46" s="176"/>
      <c r="T46" s="176"/>
      <c r="U46" s="176"/>
      <c r="V46" s="176"/>
      <c r="W46" s="176"/>
      <c r="X46" s="176"/>
      <c r="Y46" s="176"/>
    </row>
    <row r="47" spans="1:167">
      <c r="A47" s="130"/>
      <c r="B47" s="130"/>
      <c r="C47" s="130"/>
      <c r="D47" s="130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0"/>
      <c r="Q47" s="130"/>
      <c r="R47" s="130"/>
      <c r="S47" s="176"/>
      <c r="T47" s="176"/>
      <c r="U47" s="176"/>
      <c r="V47" s="176"/>
      <c r="W47" s="176"/>
      <c r="X47" s="176"/>
      <c r="Y47" s="176"/>
    </row>
    <row r="48" spans="1:167">
      <c r="A48" s="130"/>
      <c r="B48" s="130"/>
      <c r="C48" s="130"/>
      <c r="D48" s="130"/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30"/>
      <c r="P48" s="130"/>
      <c r="Q48" s="130"/>
      <c r="R48" s="130"/>
      <c r="S48" s="176"/>
      <c r="T48" s="176"/>
      <c r="U48" s="176"/>
      <c r="V48" s="176"/>
      <c r="W48" s="176"/>
      <c r="X48" s="176"/>
      <c r="Y48" s="176"/>
    </row>
    <row r="49" spans="1:25">
      <c r="A49" s="130"/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  <c r="P49" s="130"/>
      <c r="Q49" s="130"/>
      <c r="R49" s="130"/>
      <c r="S49" s="176"/>
      <c r="T49" s="176"/>
      <c r="U49" s="176"/>
      <c r="V49" s="176"/>
      <c r="W49" s="176"/>
      <c r="X49" s="176"/>
      <c r="Y49" s="176"/>
    </row>
    <row r="50" spans="1:25">
      <c r="A50" s="130"/>
      <c r="B50" s="130"/>
      <c r="C50" s="130"/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O50" s="130"/>
      <c r="P50" s="130"/>
      <c r="Q50" s="130"/>
      <c r="R50" s="130"/>
      <c r="S50" s="176"/>
      <c r="T50" s="176"/>
      <c r="U50" s="176"/>
      <c r="V50" s="176"/>
      <c r="W50" s="176"/>
      <c r="X50" s="176"/>
      <c r="Y50" s="176"/>
    </row>
    <row r="51" spans="1:25">
      <c r="A51" s="130"/>
      <c r="B51" s="130"/>
      <c r="C51" s="130"/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N51" s="130"/>
      <c r="O51" s="130"/>
      <c r="P51" s="130"/>
      <c r="Q51" s="130"/>
      <c r="R51" s="130"/>
      <c r="S51" s="176"/>
      <c r="T51" s="176"/>
      <c r="U51" s="176"/>
      <c r="V51" s="176"/>
      <c r="W51" s="176"/>
      <c r="X51" s="176"/>
      <c r="Y51" s="176"/>
    </row>
    <row r="52" spans="1:25">
      <c r="A52" s="130"/>
      <c r="B52" s="130"/>
      <c r="C52" s="130"/>
      <c r="D52" s="130"/>
      <c r="E52" s="130"/>
      <c r="F52" s="130"/>
      <c r="G52" s="130"/>
      <c r="H52" s="130"/>
      <c r="I52" s="130"/>
      <c r="J52" s="130"/>
      <c r="K52" s="130"/>
      <c r="L52" s="130"/>
      <c r="M52" s="130"/>
      <c r="N52" s="130"/>
      <c r="O52" s="130"/>
      <c r="P52" s="130"/>
      <c r="Q52" s="130"/>
      <c r="R52" s="130"/>
      <c r="S52" s="176"/>
      <c r="T52" s="176"/>
      <c r="U52" s="176"/>
      <c r="V52" s="176"/>
      <c r="W52" s="176"/>
      <c r="X52" s="176"/>
      <c r="Y52" s="176"/>
    </row>
    <row r="53" spans="1:25">
      <c r="A53" s="130"/>
      <c r="B53" s="130"/>
      <c r="C53" s="130"/>
      <c r="D53" s="130"/>
      <c r="E53" s="130"/>
      <c r="F53" s="130"/>
      <c r="G53" s="130"/>
      <c r="H53" s="130"/>
      <c r="I53" s="130"/>
      <c r="J53" s="130"/>
      <c r="K53" s="130"/>
      <c r="L53" s="130"/>
      <c r="M53" s="130"/>
      <c r="N53" s="130"/>
      <c r="O53" s="130"/>
      <c r="P53" s="130"/>
      <c r="Q53" s="130"/>
      <c r="R53" s="130"/>
      <c r="S53" s="176"/>
      <c r="T53" s="176"/>
      <c r="U53" s="176"/>
      <c r="V53" s="176"/>
      <c r="W53" s="176"/>
      <c r="X53" s="176"/>
      <c r="Y53" s="176"/>
    </row>
    <row r="54" spans="1:25">
      <c r="A54" s="130"/>
      <c r="B54" s="130"/>
      <c r="C54" s="130"/>
      <c r="D54" s="130"/>
      <c r="E54" s="130"/>
      <c r="F54" s="130"/>
      <c r="G54" s="130"/>
      <c r="H54" s="130"/>
      <c r="I54" s="130"/>
      <c r="J54" s="130"/>
      <c r="K54" s="130"/>
      <c r="L54" s="130"/>
      <c r="M54" s="130"/>
      <c r="N54" s="130"/>
      <c r="O54" s="130"/>
      <c r="P54" s="130"/>
      <c r="Q54" s="130"/>
      <c r="R54" s="130"/>
      <c r="S54" s="176"/>
      <c r="T54" s="176"/>
      <c r="U54" s="176"/>
      <c r="V54" s="176"/>
      <c r="W54" s="176"/>
      <c r="X54" s="176"/>
      <c r="Y54" s="176"/>
    </row>
  </sheetData>
  <pageMargins left="0.39370078740157483" right="0.19685039370078741" top="0" bottom="0" header="0" footer="0"/>
  <pageSetup paperSize="8" scale="40" fitToWidth="99" fitToHeight="2" pageOrder="overThenDown" orientation="landscape" r:id="rId1"/>
  <headerFooter alignWithMargins="0"/>
  <rowBreaks count="1" manualBreakCount="1">
    <brk id="46" max="20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7">
    <pageSetUpPr fitToPage="1"/>
  </sheetPr>
  <dimension ref="A1:Q39"/>
  <sheetViews>
    <sheetView zoomScaleNormal="100" workbookViewId="0">
      <selection activeCell="D23" sqref="D23"/>
    </sheetView>
  </sheetViews>
  <sheetFormatPr defaultRowHeight="12.75"/>
  <cols>
    <col min="1" max="1" width="3.140625" style="75" bestFit="1" customWidth="1"/>
    <col min="2" max="2" width="17.140625" style="75" customWidth="1"/>
    <col min="3" max="5" width="7.42578125" style="75" customWidth="1"/>
    <col min="6" max="6" width="9.7109375" style="75" customWidth="1"/>
    <col min="7" max="22" width="5" style="75" customWidth="1"/>
    <col min="23" max="16384" width="9.140625" style="75"/>
  </cols>
  <sheetData>
    <row r="1" spans="1:17" s="67" customFormat="1" ht="18.75">
      <c r="A1" s="250" t="s">
        <v>33</v>
      </c>
      <c r="B1" s="250"/>
      <c r="C1" s="250"/>
      <c r="D1" s="250"/>
      <c r="E1" s="250"/>
      <c r="F1" s="94" t="e">
        <f ca="1">pikasRoute()</f>
        <v>#NAME?</v>
      </c>
      <c r="G1" s="93"/>
      <c r="I1" s="97" t="s">
        <v>36</v>
      </c>
      <c r="J1" s="97"/>
      <c r="K1" s="97"/>
      <c r="L1" s="235" t="e">
        <f ca="1">IF(LEFT(pikasTransport(),3)="mar","2","4") &amp; pikasRoute("00") &amp; LEFT(SUBSTITUTE(pikasRoute(),pikasRoute("0"),"") &amp; "0000",4)</f>
        <v>#NAME?</v>
      </c>
      <c r="M1" s="235"/>
      <c r="N1" s="98"/>
      <c r="O1" s="234" t="e">
        <f ca="1">pikasDate()</f>
        <v>#NAME?</v>
      </c>
      <c r="P1" s="234"/>
      <c r="Q1" s="234"/>
    </row>
    <row r="2" spans="1:17" s="67" customFormat="1" ht="19.5" thickBot="1">
      <c r="A2" s="251" t="e">
        <f ca="1">pikasDirectionName("A&gt;B")</f>
        <v>#NAME?</v>
      </c>
      <c r="B2" s="251"/>
      <c r="C2" s="251"/>
      <c r="D2" s="251"/>
      <c r="E2" s="251"/>
      <c r="F2" s="251"/>
      <c r="G2" s="95"/>
      <c r="H2" s="95"/>
      <c r="I2" s="96"/>
      <c r="J2" s="96"/>
      <c r="K2" s="96"/>
      <c r="L2" s="96"/>
    </row>
    <row r="3" spans="1:17" ht="22.5" customHeight="1">
      <c r="A3" s="252" t="s">
        <v>0</v>
      </c>
      <c r="B3" s="237" t="s">
        <v>9</v>
      </c>
      <c r="C3" s="237" t="s">
        <v>5</v>
      </c>
      <c r="D3" s="237" t="s">
        <v>32</v>
      </c>
      <c r="E3" s="237" t="s">
        <v>7</v>
      </c>
      <c r="F3" s="237" t="s">
        <v>8</v>
      </c>
      <c r="G3" s="59" t="s">
        <v>10</v>
      </c>
      <c r="H3" s="60" t="s">
        <v>11</v>
      </c>
      <c r="I3" s="66"/>
    </row>
    <row r="4" spans="1:17">
      <c r="A4" s="253"/>
      <c r="B4" s="238"/>
      <c r="C4" s="238"/>
      <c r="D4" s="238"/>
      <c r="E4" s="238"/>
      <c r="F4" s="238"/>
      <c r="G4" s="99">
        <v>1</v>
      </c>
      <c r="H4" s="100">
        <f>G4+2</f>
        <v>3</v>
      </c>
      <c r="I4" s="66"/>
    </row>
    <row r="5" spans="1:17" ht="13.5" thickBot="1">
      <c r="A5" s="254"/>
      <c r="B5" s="239"/>
      <c r="C5" s="240"/>
      <c r="D5" s="240"/>
      <c r="E5" s="240"/>
      <c r="F5" s="240"/>
      <c r="G5" s="61" t="e">
        <f ca="1">pikasLineRoute() &amp; "-" &amp; pikasLineName()</f>
        <v>#NAME?</v>
      </c>
      <c r="H5" s="62" t="e">
        <f ca="1">pikasLineRoute() &amp; "-" &amp; pikasLineName()</f>
        <v>#NAME?</v>
      </c>
      <c r="I5" s="66"/>
    </row>
    <row r="6" spans="1:17">
      <c r="A6" s="76" t="e">
        <f t="shared" ref="A6:A15" ca="1" si="0">IF(B6&lt;&gt;"",OFFSET(A6,-1,0)+1,"")</f>
        <v>#NAME?</v>
      </c>
      <c r="B6" s="74" t="e">
        <f t="shared" ref="B6:B15" ca="1" si="1">pikasStopName()</f>
        <v>#NAME?</v>
      </c>
      <c r="C6" s="77" t="e">
        <f t="shared" ref="C6:C15" ca="1" si="2">pikasStopKm()</f>
        <v>#NAME?</v>
      </c>
      <c r="D6" s="77"/>
      <c r="E6" s="78" t="e">
        <f t="shared" ref="E6:E15" ca="1" si="3">pikasStopNum()</f>
        <v>#NAME?</v>
      </c>
      <c r="F6" s="79"/>
      <c r="G6" s="85"/>
      <c r="H6" s="86"/>
      <c r="I6" s="66"/>
    </row>
    <row r="7" spans="1:17">
      <c r="A7" s="76" t="e">
        <f t="shared" ca="1" si="0"/>
        <v>#NAME?</v>
      </c>
      <c r="B7" s="74" t="e">
        <f t="shared" ca="1" si="1"/>
        <v>#NAME?</v>
      </c>
      <c r="C7" s="77" t="e">
        <f t="shared" ca="1" si="2"/>
        <v>#NAME?</v>
      </c>
      <c r="D7" s="77"/>
      <c r="E7" s="78" t="e">
        <f t="shared" ca="1" si="3"/>
        <v>#NAME?</v>
      </c>
      <c r="F7" s="79"/>
      <c r="G7" s="85"/>
      <c r="H7" s="86"/>
      <c r="I7" s="66"/>
    </row>
    <row r="8" spans="1:17">
      <c r="A8" s="76" t="e">
        <f t="shared" ca="1" si="0"/>
        <v>#NAME?</v>
      </c>
      <c r="B8" s="74" t="e">
        <f t="shared" ca="1" si="1"/>
        <v>#NAME?</v>
      </c>
      <c r="C8" s="77" t="e">
        <f t="shared" ca="1" si="2"/>
        <v>#NAME?</v>
      </c>
      <c r="D8" s="77"/>
      <c r="E8" s="78" t="e">
        <f t="shared" ca="1" si="3"/>
        <v>#NAME?</v>
      </c>
      <c r="F8" s="79"/>
      <c r="G8" s="85"/>
      <c r="H8" s="86"/>
      <c r="I8" s="66"/>
    </row>
    <row r="9" spans="1:17">
      <c r="A9" s="76" t="e">
        <f t="shared" ca="1" si="0"/>
        <v>#NAME?</v>
      </c>
      <c r="B9" s="74" t="e">
        <f t="shared" ca="1" si="1"/>
        <v>#NAME?</v>
      </c>
      <c r="C9" s="77" t="e">
        <f t="shared" ca="1" si="2"/>
        <v>#NAME?</v>
      </c>
      <c r="D9" s="77"/>
      <c r="E9" s="78" t="e">
        <f t="shared" ca="1" si="3"/>
        <v>#NAME?</v>
      </c>
      <c r="F9" s="79"/>
      <c r="G9" s="85"/>
      <c r="H9" s="86"/>
      <c r="I9" s="66"/>
    </row>
    <row r="10" spans="1:17">
      <c r="A10" s="76" t="e">
        <f t="shared" ca="1" si="0"/>
        <v>#NAME?</v>
      </c>
      <c r="B10" s="74" t="e">
        <f t="shared" ca="1" si="1"/>
        <v>#NAME?</v>
      </c>
      <c r="C10" s="77" t="e">
        <f t="shared" ca="1" si="2"/>
        <v>#NAME?</v>
      </c>
      <c r="D10" s="77"/>
      <c r="E10" s="78" t="e">
        <f t="shared" ca="1" si="3"/>
        <v>#NAME?</v>
      </c>
      <c r="F10" s="79"/>
      <c r="G10" s="85"/>
      <c r="H10" s="86"/>
      <c r="I10" s="66"/>
    </row>
    <row r="11" spans="1:17">
      <c r="A11" s="76" t="e">
        <f t="shared" ca="1" si="0"/>
        <v>#NAME?</v>
      </c>
      <c r="B11" s="74" t="e">
        <f t="shared" ca="1" si="1"/>
        <v>#NAME?</v>
      </c>
      <c r="C11" s="77" t="e">
        <f t="shared" ca="1" si="2"/>
        <v>#NAME?</v>
      </c>
      <c r="D11" s="77"/>
      <c r="E11" s="78" t="e">
        <f t="shared" ca="1" si="3"/>
        <v>#NAME?</v>
      </c>
      <c r="F11" s="79"/>
      <c r="G11" s="85"/>
      <c r="H11" s="86"/>
      <c r="I11" s="66"/>
    </row>
    <row r="12" spans="1:17">
      <c r="A12" s="76" t="e">
        <f t="shared" ca="1" si="0"/>
        <v>#NAME?</v>
      </c>
      <c r="B12" s="74" t="e">
        <f t="shared" ca="1" si="1"/>
        <v>#NAME?</v>
      </c>
      <c r="C12" s="77" t="e">
        <f t="shared" ca="1" si="2"/>
        <v>#NAME?</v>
      </c>
      <c r="D12" s="77"/>
      <c r="E12" s="78" t="e">
        <f t="shared" ca="1" si="3"/>
        <v>#NAME?</v>
      </c>
      <c r="F12" s="79"/>
      <c r="G12" s="85"/>
      <c r="H12" s="86"/>
      <c r="I12" s="66"/>
    </row>
    <row r="13" spans="1:17">
      <c r="A13" s="76" t="e">
        <f t="shared" ca="1" si="0"/>
        <v>#NAME?</v>
      </c>
      <c r="B13" s="74" t="e">
        <f t="shared" ca="1" si="1"/>
        <v>#NAME?</v>
      </c>
      <c r="C13" s="77" t="e">
        <f t="shared" ca="1" si="2"/>
        <v>#NAME?</v>
      </c>
      <c r="D13" s="77"/>
      <c r="E13" s="78" t="e">
        <f t="shared" ca="1" si="3"/>
        <v>#NAME?</v>
      </c>
      <c r="F13" s="79"/>
      <c r="G13" s="85"/>
      <c r="H13" s="86"/>
      <c r="I13" s="66"/>
    </row>
    <row r="14" spans="1:17">
      <c r="A14" s="76" t="e">
        <f t="shared" ca="1" si="0"/>
        <v>#NAME?</v>
      </c>
      <c r="B14" s="74" t="e">
        <f t="shared" ca="1" si="1"/>
        <v>#NAME?</v>
      </c>
      <c r="C14" s="77" t="e">
        <f t="shared" ca="1" si="2"/>
        <v>#NAME?</v>
      </c>
      <c r="D14" s="77"/>
      <c r="E14" s="78" t="e">
        <f t="shared" ca="1" si="3"/>
        <v>#NAME?</v>
      </c>
      <c r="F14" s="79"/>
      <c r="G14" s="85"/>
      <c r="H14" s="86"/>
      <c r="I14" s="66"/>
    </row>
    <row r="15" spans="1:17" ht="13.5" thickBot="1">
      <c r="A15" s="76" t="e">
        <f t="shared" ca="1" si="0"/>
        <v>#NAME?</v>
      </c>
      <c r="B15" s="74" t="e">
        <f t="shared" ca="1" si="1"/>
        <v>#NAME?</v>
      </c>
      <c r="C15" s="77" t="e">
        <f t="shared" ca="1" si="2"/>
        <v>#NAME?</v>
      </c>
      <c r="D15" s="77"/>
      <c r="E15" s="78" t="e">
        <f t="shared" ca="1" si="3"/>
        <v>#NAME?</v>
      </c>
      <c r="F15" s="80"/>
      <c r="G15" s="87"/>
      <c r="H15" s="88"/>
      <c r="I15" s="66"/>
    </row>
    <row r="16" spans="1:17" ht="12.75" customHeight="1">
      <c r="A16" s="241" t="s">
        <v>37</v>
      </c>
      <c r="B16" s="242"/>
      <c r="C16" s="243"/>
      <c r="D16" s="63"/>
      <c r="E16" s="64"/>
      <c r="F16" s="65" t="s">
        <v>12</v>
      </c>
      <c r="G16" s="57" t="e">
        <f ca="1">IF(pikasTripWeekdays()="1-7","k.d",pikasTripWeekdays())</f>
        <v>#NAME?</v>
      </c>
      <c r="H16" s="58" t="e">
        <f ca="1">IF(pikasTripWeekdays()="1-7","k.d",pikasTripWeekdays())</f>
        <v>#NAME?</v>
      </c>
      <c r="I16" s="66"/>
    </row>
    <row r="17" spans="1:17" ht="13.5">
      <c r="A17" s="244"/>
      <c r="B17" s="245"/>
      <c r="C17" s="246"/>
      <c r="D17" s="68"/>
      <c r="E17" s="69"/>
      <c r="F17" s="70" t="s">
        <v>13</v>
      </c>
      <c r="G17" s="90" t="e">
        <f ca="1">pikasTripKm()</f>
        <v>#NAME?</v>
      </c>
      <c r="H17" s="89" t="e">
        <f ca="1">pikasTripKm()</f>
        <v>#NAME?</v>
      </c>
      <c r="I17" s="66"/>
    </row>
    <row r="18" spans="1:17" ht="13.5">
      <c r="A18" s="244"/>
      <c r="B18" s="245"/>
      <c r="C18" s="246"/>
      <c r="D18" s="68"/>
      <c r="E18" s="69"/>
      <c r="F18" s="70" t="s">
        <v>34</v>
      </c>
      <c r="G18" s="90" t="e">
        <f ca="1">G17-G19</f>
        <v>#NAME?</v>
      </c>
      <c r="H18" s="89" t="e">
        <f ca="1">H17-H19</f>
        <v>#NAME?</v>
      </c>
      <c r="I18" s="66"/>
    </row>
    <row r="19" spans="1:17" ht="14.25" thickBot="1">
      <c r="A19" s="247"/>
      <c r="B19" s="248"/>
      <c r="C19" s="249"/>
      <c r="D19" s="71"/>
      <c r="E19" s="72"/>
      <c r="F19" s="73" t="s">
        <v>35</v>
      </c>
      <c r="G19" s="91"/>
      <c r="H19" s="92"/>
      <c r="I19" s="66"/>
    </row>
    <row r="20" spans="1:17" s="67" customFormat="1" ht="13.5" customHeight="1">
      <c r="C20" s="81"/>
      <c r="E20" s="82"/>
      <c r="F20" s="82"/>
      <c r="G20" s="83"/>
      <c r="H20" s="82"/>
      <c r="I20" s="82"/>
      <c r="M20" s="84"/>
    </row>
    <row r="21" spans="1:17" s="67" customFormat="1" ht="18.75">
      <c r="A21" s="250" t="s">
        <v>33</v>
      </c>
      <c r="B21" s="250"/>
      <c r="C21" s="250"/>
      <c r="D21" s="250"/>
      <c r="E21" s="250"/>
      <c r="F21" s="94" t="e">
        <f ca="1">pikasRoute()</f>
        <v>#NAME?</v>
      </c>
      <c r="G21" s="93"/>
      <c r="I21" s="97" t="s">
        <v>36</v>
      </c>
      <c r="J21" s="97"/>
      <c r="K21" s="97"/>
      <c r="L21" s="236" t="e">
        <f ca="1">L1</f>
        <v>#NAME?</v>
      </c>
      <c r="M21" s="236"/>
      <c r="O21" s="234" t="e">
        <f ca="1">O1</f>
        <v>#NAME?</v>
      </c>
      <c r="P21" s="234"/>
      <c r="Q21" s="234"/>
    </row>
    <row r="22" spans="1:17" s="67" customFormat="1" ht="19.5" thickBot="1">
      <c r="A22" s="251" t="e">
        <f ca="1">pikasDirectionName("A&gt;B")</f>
        <v>#NAME?</v>
      </c>
      <c r="B22" s="251"/>
      <c r="C22" s="251"/>
      <c r="D22" s="251"/>
      <c r="E22" s="251"/>
      <c r="F22" s="251"/>
      <c r="G22" s="95"/>
      <c r="H22" s="95"/>
      <c r="I22" s="96"/>
      <c r="J22" s="96"/>
      <c r="K22" s="96"/>
      <c r="L22" s="96"/>
    </row>
    <row r="23" spans="1:17" ht="22.5" customHeight="1">
      <c r="A23" s="252" t="s">
        <v>0</v>
      </c>
      <c r="B23" s="237" t="s">
        <v>9</v>
      </c>
      <c r="C23" s="237" t="s">
        <v>5</v>
      </c>
      <c r="D23" s="237" t="s">
        <v>32</v>
      </c>
      <c r="E23" s="237" t="s">
        <v>7</v>
      </c>
      <c r="F23" s="237" t="s">
        <v>8</v>
      </c>
      <c r="G23" s="59" t="s">
        <v>10</v>
      </c>
      <c r="H23" s="60" t="s">
        <v>11</v>
      </c>
      <c r="I23" s="66"/>
    </row>
    <row r="24" spans="1:17" ht="13.5" customHeight="1">
      <c r="A24" s="253"/>
      <c r="B24" s="238"/>
      <c r="C24" s="238"/>
      <c r="D24" s="238"/>
      <c r="E24" s="238"/>
      <c r="F24" s="238"/>
      <c r="G24" s="101">
        <v>2</v>
      </c>
      <c r="H24" s="102">
        <f>G24+2</f>
        <v>4</v>
      </c>
      <c r="I24" s="66"/>
    </row>
    <row r="25" spans="1:17" ht="13.5" customHeight="1" thickBot="1">
      <c r="A25" s="254"/>
      <c r="B25" s="239"/>
      <c r="C25" s="239"/>
      <c r="D25" s="239"/>
      <c r="E25" s="239"/>
      <c r="F25" s="239"/>
      <c r="G25" s="61" t="e">
        <f ca="1">pikasLineRoute() &amp; "-" &amp; pikasLineName()</f>
        <v>#NAME?</v>
      </c>
      <c r="H25" s="62" t="e">
        <f ca="1">pikasLineRoute() &amp; "-" &amp; pikasLineName()</f>
        <v>#NAME?</v>
      </c>
      <c r="I25" s="66"/>
    </row>
    <row r="26" spans="1:17">
      <c r="A26" s="76" t="e">
        <f t="shared" ref="A26:A35" ca="1" si="4">IF(B26&lt;&gt;"",OFFSET(A26,-1,0)+1,"")</f>
        <v>#NAME?</v>
      </c>
      <c r="B26" s="74" t="e">
        <f t="shared" ref="B26:B35" ca="1" si="5">pikasStopName()</f>
        <v>#NAME?</v>
      </c>
      <c r="C26" s="77" t="e">
        <f t="shared" ref="C26:C35" ca="1" si="6">pikasStopKm()</f>
        <v>#NAME?</v>
      </c>
      <c r="D26" s="77"/>
      <c r="E26" s="78" t="e">
        <f t="shared" ref="E26:E35" ca="1" si="7">pikasStopNum()</f>
        <v>#NAME?</v>
      </c>
      <c r="F26" s="79"/>
      <c r="G26" s="85"/>
      <c r="H26" s="86"/>
      <c r="I26" s="66"/>
    </row>
    <row r="27" spans="1:17">
      <c r="A27" s="76" t="e">
        <f t="shared" ca="1" si="4"/>
        <v>#NAME?</v>
      </c>
      <c r="B27" s="74" t="e">
        <f t="shared" ca="1" si="5"/>
        <v>#NAME?</v>
      </c>
      <c r="C27" s="77" t="e">
        <f t="shared" ca="1" si="6"/>
        <v>#NAME?</v>
      </c>
      <c r="D27" s="77"/>
      <c r="E27" s="78" t="e">
        <f t="shared" ca="1" si="7"/>
        <v>#NAME?</v>
      </c>
      <c r="F27" s="79"/>
      <c r="G27" s="85"/>
      <c r="H27" s="86"/>
      <c r="I27" s="66"/>
    </row>
    <row r="28" spans="1:17">
      <c r="A28" s="76" t="e">
        <f t="shared" ca="1" si="4"/>
        <v>#NAME?</v>
      </c>
      <c r="B28" s="74" t="e">
        <f t="shared" ca="1" si="5"/>
        <v>#NAME?</v>
      </c>
      <c r="C28" s="77" t="e">
        <f t="shared" ca="1" si="6"/>
        <v>#NAME?</v>
      </c>
      <c r="D28" s="77"/>
      <c r="E28" s="78" t="e">
        <f t="shared" ca="1" si="7"/>
        <v>#NAME?</v>
      </c>
      <c r="F28" s="79"/>
      <c r="G28" s="85"/>
      <c r="H28" s="86"/>
      <c r="I28" s="66"/>
    </row>
    <row r="29" spans="1:17">
      <c r="A29" s="76" t="e">
        <f t="shared" ca="1" si="4"/>
        <v>#NAME?</v>
      </c>
      <c r="B29" s="74" t="e">
        <f t="shared" ca="1" si="5"/>
        <v>#NAME?</v>
      </c>
      <c r="C29" s="77" t="e">
        <f t="shared" ca="1" si="6"/>
        <v>#NAME?</v>
      </c>
      <c r="D29" s="77"/>
      <c r="E29" s="78" t="e">
        <f t="shared" ca="1" si="7"/>
        <v>#NAME?</v>
      </c>
      <c r="F29" s="79"/>
      <c r="G29" s="85"/>
      <c r="H29" s="86"/>
      <c r="I29" s="66"/>
    </row>
    <row r="30" spans="1:17">
      <c r="A30" s="76" t="e">
        <f t="shared" ca="1" si="4"/>
        <v>#NAME?</v>
      </c>
      <c r="B30" s="74" t="e">
        <f t="shared" ca="1" si="5"/>
        <v>#NAME?</v>
      </c>
      <c r="C30" s="77" t="e">
        <f t="shared" ca="1" si="6"/>
        <v>#NAME?</v>
      </c>
      <c r="D30" s="77"/>
      <c r="E30" s="78" t="e">
        <f t="shared" ca="1" si="7"/>
        <v>#NAME?</v>
      </c>
      <c r="F30" s="79"/>
      <c r="G30" s="85"/>
      <c r="H30" s="86"/>
      <c r="I30" s="66"/>
    </row>
    <row r="31" spans="1:17">
      <c r="A31" s="76" t="e">
        <f t="shared" ca="1" si="4"/>
        <v>#NAME?</v>
      </c>
      <c r="B31" s="74" t="e">
        <f t="shared" ca="1" si="5"/>
        <v>#NAME?</v>
      </c>
      <c r="C31" s="77" t="e">
        <f t="shared" ca="1" si="6"/>
        <v>#NAME?</v>
      </c>
      <c r="D31" s="77"/>
      <c r="E31" s="78" t="e">
        <f t="shared" ca="1" si="7"/>
        <v>#NAME?</v>
      </c>
      <c r="F31" s="79"/>
      <c r="G31" s="85"/>
      <c r="H31" s="86"/>
      <c r="I31" s="66"/>
    </row>
    <row r="32" spans="1:17">
      <c r="A32" s="76" t="e">
        <f t="shared" ca="1" si="4"/>
        <v>#NAME?</v>
      </c>
      <c r="B32" s="74" t="e">
        <f t="shared" ca="1" si="5"/>
        <v>#NAME?</v>
      </c>
      <c r="C32" s="77" t="e">
        <f t="shared" ca="1" si="6"/>
        <v>#NAME?</v>
      </c>
      <c r="D32" s="77"/>
      <c r="E32" s="78" t="e">
        <f t="shared" ca="1" si="7"/>
        <v>#NAME?</v>
      </c>
      <c r="F32" s="79"/>
      <c r="G32" s="85"/>
      <c r="H32" s="86"/>
      <c r="I32" s="66"/>
    </row>
    <row r="33" spans="1:9">
      <c r="A33" s="76" t="e">
        <f t="shared" ca="1" si="4"/>
        <v>#NAME?</v>
      </c>
      <c r="B33" s="74" t="e">
        <f t="shared" ca="1" si="5"/>
        <v>#NAME?</v>
      </c>
      <c r="C33" s="77" t="e">
        <f t="shared" ca="1" si="6"/>
        <v>#NAME?</v>
      </c>
      <c r="D33" s="77"/>
      <c r="E33" s="78" t="e">
        <f t="shared" ca="1" si="7"/>
        <v>#NAME?</v>
      </c>
      <c r="F33" s="79"/>
      <c r="G33" s="85"/>
      <c r="H33" s="86"/>
      <c r="I33" s="66"/>
    </row>
    <row r="34" spans="1:9">
      <c r="A34" s="76" t="e">
        <f t="shared" ca="1" si="4"/>
        <v>#NAME?</v>
      </c>
      <c r="B34" s="74" t="e">
        <f t="shared" ca="1" si="5"/>
        <v>#NAME?</v>
      </c>
      <c r="C34" s="77" t="e">
        <f t="shared" ca="1" si="6"/>
        <v>#NAME?</v>
      </c>
      <c r="D34" s="77"/>
      <c r="E34" s="78" t="e">
        <f t="shared" ca="1" si="7"/>
        <v>#NAME?</v>
      </c>
      <c r="F34" s="79"/>
      <c r="G34" s="85"/>
      <c r="H34" s="86"/>
      <c r="I34" s="66"/>
    </row>
    <row r="35" spans="1:9" ht="13.5" thickBot="1">
      <c r="A35" s="76" t="e">
        <f t="shared" ca="1" si="4"/>
        <v>#NAME?</v>
      </c>
      <c r="B35" s="74" t="e">
        <f t="shared" ca="1" si="5"/>
        <v>#NAME?</v>
      </c>
      <c r="C35" s="77" t="e">
        <f t="shared" ca="1" si="6"/>
        <v>#NAME?</v>
      </c>
      <c r="D35" s="77"/>
      <c r="E35" s="78" t="e">
        <f t="shared" ca="1" si="7"/>
        <v>#NAME?</v>
      </c>
      <c r="F35" s="80"/>
      <c r="G35" s="87"/>
      <c r="H35" s="88"/>
      <c r="I35" s="66"/>
    </row>
    <row r="36" spans="1:9">
      <c r="A36" s="241" t="s">
        <v>38</v>
      </c>
      <c r="B36" s="242"/>
      <c r="C36" s="243"/>
      <c r="D36" s="63"/>
      <c r="E36" s="64"/>
      <c r="F36" s="65" t="s">
        <v>12</v>
      </c>
      <c r="G36" s="57" t="e">
        <f ca="1">IF(pikasTripWeekdays()="1-7","k.d",pikasTripWeekdays())</f>
        <v>#NAME?</v>
      </c>
      <c r="H36" s="58" t="e">
        <f ca="1">IF(pikasTripWeekdays()="1-7","k.d",pikasTripWeekdays())</f>
        <v>#NAME?</v>
      </c>
      <c r="I36" s="66"/>
    </row>
    <row r="37" spans="1:9" ht="13.5">
      <c r="A37" s="244"/>
      <c r="B37" s="245"/>
      <c r="C37" s="246"/>
      <c r="D37" s="68"/>
      <c r="E37" s="69"/>
      <c r="F37" s="70" t="s">
        <v>13</v>
      </c>
      <c r="G37" s="90" t="e">
        <f ca="1">pikasTripKm()</f>
        <v>#NAME?</v>
      </c>
      <c r="H37" s="89" t="e">
        <f ca="1">pikasTripKm()</f>
        <v>#NAME?</v>
      </c>
      <c r="I37" s="66"/>
    </row>
    <row r="38" spans="1:9" ht="13.5">
      <c r="A38" s="244"/>
      <c r="B38" s="245"/>
      <c r="C38" s="246"/>
      <c r="D38" s="68"/>
      <c r="E38" s="69"/>
      <c r="F38" s="70" t="s">
        <v>34</v>
      </c>
      <c r="G38" s="90" t="e">
        <f ca="1">G37-G39</f>
        <v>#NAME?</v>
      </c>
      <c r="H38" s="89" t="e">
        <f ca="1">H37-H39</f>
        <v>#NAME?</v>
      </c>
      <c r="I38" s="66"/>
    </row>
    <row r="39" spans="1:9" ht="14.25" thickBot="1">
      <c r="A39" s="247"/>
      <c r="B39" s="248"/>
      <c r="C39" s="249"/>
      <c r="D39" s="71"/>
      <c r="E39" s="72"/>
      <c r="F39" s="73" t="s">
        <v>35</v>
      </c>
      <c r="G39" s="91"/>
      <c r="H39" s="92"/>
      <c r="I39" s="66"/>
    </row>
  </sheetData>
  <mergeCells count="22">
    <mergeCell ref="A36:C39"/>
    <mergeCell ref="A1:E1"/>
    <mergeCell ref="A2:F2"/>
    <mergeCell ref="A21:E21"/>
    <mergeCell ref="A22:F22"/>
    <mergeCell ref="A16:C19"/>
    <mergeCell ref="A23:A25"/>
    <mergeCell ref="B23:B25"/>
    <mergeCell ref="C23:C25"/>
    <mergeCell ref="D23:D25"/>
    <mergeCell ref="A3:A5"/>
    <mergeCell ref="B3:B5"/>
    <mergeCell ref="C3:C5"/>
    <mergeCell ref="D3:D5"/>
    <mergeCell ref="O1:Q1"/>
    <mergeCell ref="O21:Q21"/>
    <mergeCell ref="L1:M1"/>
    <mergeCell ref="L21:M21"/>
    <mergeCell ref="E23:E25"/>
    <mergeCell ref="F23:F25"/>
    <mergeCell ref="E3:E5"/>
    <mergeCell ref="F3:F5"/>
  </mergeCells>
  <phoneticPr fontId="0" type="noConversion"/>
  <pageMargins left="0.78740157480314965" right="0.39370078740157483" top="0.39370078740157483" bottom="0.39370078740157483" header="0" footer="0"/>
  <pageSetup fitToWidth="99" pageOrder="overThenDown" orientation="landscape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4"/>
  <dimension ref="A1:M46"/>
  <sheetViews>
    <sheetView zoomScaleNormal="100" workbookViewId="0">
      <selection activeCell="D23" sqref="D23"/>
    </sheetView>
  </sheetViews>
  <sheetFormatPr defaultRowHeight="12.75"/>
  <cols>
    <col min="1" max="1" width="3.42578125" customWidth="1"/>
    <col min="2" max="2" width="14.28515625" customWidth="1"/>
    <col min="3" max="4" width="13.140625" customWidth="1"/>
    <col min="5" max="5" width="11.7109375" customWidth="1"/>
    <col min="6" max="6" width="13.140625" customWidth="1"/>
    <col min="7" max="15" width="6.5703125" customWidth="1"/>
  </cols>
  <sheetData>
    <row r="1" spans="1:13" s="14" customFormat="1" ht="31.5" customHeight="1">
      <c r="C1" s="39"/>
      <c r="E1" s="40"/>
      <c r="F1" s="40"/>
      <c r="G1" s="41"/>
      <c r="H1" s="40"/>
      <c r="I1" s="40"/>
      <c r="M1" s="42"/>
    </row>
    <row r="2" spans="1:13" s="14" customFormat="1" ht="16.5" customHeight="1">
      <c r="C2" s="43"/>
      <c r="D2" s="43" t="s">
        <v>19</v>
      </c>
      <c r="E2" s="29"/>
      <c r="F2" s="50" t="e">
        <f ca="1">"Nr." &amp; pikasRoute()</f>
        <v>#NAME?</v>
      </c>
      <c r="G2" s="44"/>
      <c r="H2" s="37"/>
      <c r="L2" s="45"/>
    </row>
    <row r="3" spans="1:13" s="14" customFormat="1" ht="16.5" customHeight="1">
      <c r="D3" s="31"/>
      <c r="G3" s="31"/>
      <c r="H3" s="31"/>
      <c r="I3" s="31"/>
      <c r="J3" s="31"/>
      <c r="K3" s="31"/>
      <c r="L3" s="31"/>
    </row>
    <row r="4" spans="1:13" ht="12.75" customHeight="1" thickBot="1">
      <c r="D4" s="14"/>
      <c r="E4" s="14"/>
      <c r="G4" s="14"/>
      <c r="H4" s="14"/>
      <c r="I4" s="14"/>
      <c r="J4" s="38"/>
      <c r="K4" s="1"/>
      <c r="L4" s="1"/>
    </row>
    <row r="5" spans="1:13" ht="48" customHeight="1">
      <c r="A5" s="255" t="s">
        <v>0</v>
      </c>
      <c r="B5" s="257" t="s">
        <v>9</v>
      </c>
      <c r="C5" s="257" t="s">
        <v>5</v>
      </c>
      <c r="D5" s="257" t="s">
        <v>6</v>
      </c>
      <c r="E5" s="257" t="s">
        <v>7</v>
      </c>
      <c r="F5" s="257" t="s">
        <v>8</v>
      </c>
      <c r="G5" s="2" t="s">
        <v>10</v>
      </c>
      <c r="H5" s="23" t="s">
        <v>11</v>
      </c>
      <c r="I5" s="13"/>
    </row>
    <row r="6" spans="1:13" ht="13.5" thickBot="1">
      <c r="A6" s="256"/>
      <c r="B6" s="258"/>
      <c r="C6" s="258"/>
      <c r="D6" s="258"/>
      <c r="E6" s="258"/>
      <c r="F6" s="258"/>
      <c r="G6" s="27" t="s">
        <v>1</v>
      </c>
      <c r="H6" s="28">
        <f>G6+2</f>
        <v>3</v>
      </c>
      <c r="I6" s="13"/>
    </row>
    <row r="7" spans="1:13">
      <c r="A7" s="3">
        <v>1</v>
      </c>
      <c r="B7" s="4" t="e">
        <f ca="1">pikasStopName()</f>
        <v>#NAME?</v>
      </c>
      <c r="C7" s="36" t="e">
        <f ca="1">pikasStopKm()</f>
        <v>#NAME?</v>
      </c>
      <c r="D7" s="36" t="e">
        <f ca="1">OFFSET(C7,1,0)-C7</f>
        <v>#NAME?</v>
      </c>
      <c r="E7" s="30" t="e">
        <f ca="1">pikasStopNum()</f>
        <v>#NAME?</v>
      </c>
      <c r="F7" s="53"/>
      <c r="G7" s="5"/>
      <c r="H7" s="21"/>
      <c r="I7" s="13"/>
    </row>
    <row r="8" spans="1:13">
      <c r="A8" s="3" t="e">
        <f ca="1">IF(B8&lt;&gt;"",OFFSET(A8,-1,0)+1,"")</f>
        <v>#NAME?</v>
      </c>
      <c r="B8" s="4" t="e">
        <f t="shared" ref="B8:B16" ca="1" si="0">pikasStopName()</f>
        <v>#NAME?</v>
      </c>
      <c r="C8" s="36" t="e">
        <f t="shared" ref="C8:C16" ca="1" si="1">pikasStopKm()</f>
        <v>#NAME?</v>
      </c>
      <c r="D8" s="36" t="e">
        <f t="shared" ref="D8:D16" ca="1" si="2">OFFSET(C8,1,0)-C8</f>
        <v>#NAME?</v>
      </c>
      <c r="E8" s="30" t="e">
        <f t="shared" ref="E8:E16" ca="1" si="3">pikasStopNum()</f>
        <v>#NAME?</v>
      </c>
      <c r="F8" s="53"/>
      <c r="G8" s="5"/>
      <c r="H8" s="21"/>
      <c r="I8" s="13"/>
    </row>
    <row r="9" spans="1:13">
      <c r="A9" s="3" t="e">
        <f t="shared" ref="A9:A16" ca="1" si="4">IF(B9&lt;&gt;"",OFFSET(A9,-1,0)+1,"")</f>
        <v>#NAME?</v>
      </c>
      <c r="B9" s="4" t="e">
        <f t="shared" ca="1" si="0"/>
        <v>#NAME?</v>
      </c>
      <c r="C9" s="36" t="e">
        <f t="shared" ca="1" si="1"/>
        <v>#NAME?</v>
      </c>
      <c r="D9" s="36" t="e">
        <f t="shared" ca="1" si="2"/>
        <v>#NAME?</v>
      </c>
      <c r="E9" s="30" t="e">
        <f t="shared" ca="1" si="3"/>
        <v>#NAME?</v>
      </c>
      <c r="F9" s="53"/>
      <c r="G9" s="5"/>
      <c r="H9" s="21"/>
      <c r="I9" s="13"/>
    </row>
    <row r="10" spans="1:13">
      <c r="A10" s="3" t="e">
        <f t="shared" ca="1" si="4"/>
        <v>#NAME?</v>
      </c>
      <c r="B10" s="4" t="e">
        <f t="shared" ca="1" si="0"/>
        <v>#NAME?</v>
      </c>
      <c r="C10" s="36" t="e">
        <f t="shared" ca="1" si="1"/>
        <v>#NAME?</v>
      </c>
      <c r="D10" s="36" t="e">
        <f t="shared" ca="1" si="2"/>
        <v>#NAME?</v>
      </c>
      <c r="E10" s="30" t="e">
        <f t="shared" ca="1" si="3"/>
        <v>#NAME?</v>
      </c>
      <c r="F10" s="53"/>
      <c r="G10" s="5"/>
      <c r="H10" s="21"/>
      <c r="I10" s="13"/>
    </row>
    <row r="11" spans="1:13">
      <c r="A11" s="3" t="e">
        <f t="shared" ca="1" si="4"/>
        <v>#NAME?</v>
      </c>
      <c r="B11" s="4" t="e">
        <f t="shared" ca="1" si="0"/>
        <v>#NAME?</v>
      </c>
      <c r="C11" s="36" t="e">
        <f t="shared" ca="1" si="1"/>
        <v>#NAME?</v>
      </c>
      <c r="D11" s="36" t="e">
        <f t="shared" ca="1" si="2"/>
        <v>#NAME?</v>
      </c>
      <c r="E11" s="30" t="e">
        <f t="shared" ca="1" si="3"/>
        <v>#NAME?</v>
      </c>
      <c r="F11" s="53"/>
      <c r="G11" s="5"/>
      <c r="H11" s="21"/>
      <c r="I11" s="13"/>
    </row>
    <row r="12" spans="1:13">
      <c r="A12" s="3" t="e">
        <f t="shared" ca="1" si="4"/>
        <v>#NAME?</v>
      </c>
      <c r="B12" s="4" t="e">
        <f t="shared" ca="1" si="0"/>
        <v>#NAME?</v>
      </c>
      <c r="C12" s="36" t="e">
        <f t="shared" ca="1" si="1"/>
        <v>#NAME?</v>
      </c>
      <c r="D12" s="36" t="e">
        <f t="shared" ca="1" si="2"/>
        <v>#NAME?</v>
      </c>
      <c r="E12" s="30" t="e">
        <f t="shared" ca="1" si="3"/>
        <v>#NAME?</v>
      </c>
      <c r="F12" s="53"/>
      <c r="G12" s="5"/>
      <c r="H12" s="21"/>
      <c r="I12" s="13"/>
    </row>
    <row r="13" spans="1:13">
      <c r="A13" s="3" t="e">
        <f t="shared" ca="1" si="4"/>
        <v>#NAME?</v>
      </c>
      <c r="B13" s="4" t="e">
        <f t="shared" ca="1" si="0"/>
        <v>#NAME?</v>
      </c>
      <c r="C13" s="36" t="e">
        <f t="shared" ca="1" si="1"/>
        <v>#NAME?</v>
      </c>
      <c r="D13" s="36" t="e">
        <f t="shared" ca="1" si="2"/>
        <v>#NAME?</v>
      </c>
      <c r="E13" s="30" t="e">
        <f t="shared" ca="1" si="3"/>
        <v>#NAME?</v>
      </c>
      <c r="F13" s="53"/>
      <c r="G13" s="5"/>
      <c r="H13" s="21"/>
      <c r="I13" s="13"/>
    </row>
    <row r="14" spans="1:13">
      <c r="A14" s="3" t="e">
        <f t="shared" ca="1" si="4"/>
        <v>#NAME?</v>
      </c>
      <c r="B14" s="4" t="e">
        <f t="shared" ca="1" si="0"/>
        <v>#NAME?</v>
      </c>
      <c r="C14" s="36" t="e">
        <f t="shared" ca="1" si="1"/>
        <v>#NAME?</v>
      </c>
      <c r="D14" s="36" t="e">
        <f t="shared" ca="1" si="2"/>
        <v>#NAME?</v>
      </c>
      <c r="E14" s="30" t="e">
        <f t="shared" ca="1" si="3"/>
        <v>#NAME?</v>
      </c>
      <c r="F14" s="53"/>
      <c r="G14" s="5"/>
      <c r="H14" s="21"/>
      <c r="I14" s="13"/>
    </row>
    <row r="15" spans="1:13">
      <c r="A15" s="3" t="e">
        <f t="shared" ca="1" si="4"/>
        <v>#NAME?</v>
      </c>
      <c r="B15" s="4" t="e">
        <f t="shared" ca="1" si="0"/>
        <v>#NAME?</v>
      </c>
      <c r="C15" s="36" t="e">
        <f t="shared" ca="1" si="1"/>
        <v>#NAME?</v>
      </c>
      <c r="D15" s="36" t="e">
        <f t="shared" ca="1" si="2"/>
        <v>#NAME?</v>
      </c>
      <c r="E15" s="30" t="e">
        <f t="shared" ca="1" si="3"/>
        <v>#NAME?</v>
      </c>
      <c r="F15" s="53"/>
      <c r="G15" s="5"/>
      <c r="H15" s="21"/>
      <c r="I15" s="13"/>
    </row>
    <row r="16" spans="1:13" ht="13.5" thickBot="1">
      <c r="A16" s="3" t="e">
        <f t="shared" ca="1" si="4"/>
        <v>#NAME?</v>
      </c>
      <c r="B16" s="4" t="e">
        <f t="shared" ca="1" si="0"/>
        <v>#NAME?</v>
      </c>
      <c r="C16" s="36" t="e">
        <f t="shared" ca="1" si="1"/>
        <v>#NAME?</v>
      </c>
      <c r="D16" s="36" t="e">
        <f t="shared" ca="1" si="2"/>
        <v>#NAME?</v>
      </c>
      <c r="E16" s="30" t="e">
        <f t="shared" ca="1" si="3"/>
        <v>#NAME?</v>
      </c>
      <c r="F16" s="54"/>
      <c r="G16" s="6"/>
      <c r="H16" s="22"/>
      <c r="I16" s="13"/>
    </row>
    <row r="17" spans="1:13">
      <c r="A17" s="7"/>
      <c r="B17" s="8"/>
      <c r="C17" s="8"/>
      <c r="D17" s="9"/>
      <c r="E17" s="10"/>
      <c r="F17" s="11" t="s">
        <v>12</v>
      </c>
      <c r="G17" s="12" t="s">
        <v>2</v>
      </c>
      <c r="H17" s="24" t="s">
        <v>2</v>
      </c>
      <c r="I17" s="13"/>
    </row>
    <row r="18" spans="1:13">
      <c r="A18" s="13" t="s">
        <v>3</v>
      </c>
      <c r="B18" s="14"/>
      <c r="C18" s="14"/>
      <c r="D18" s="15"/>
      <c r="E18" s="16"/>
      <c r="F18" s="17" t="s">
        <v>13</v>
      </c>
      <c r="G18" s="51" t="e">
        <f ca="1">pikasTripKm()</f>
        <v>#NAME?</v>
      </c>
      <c r="H18" s="52" t="e">
        <f ca="1">pikasTripKm()</f>
        <v>#NAME?</v>
      </c>
      <c r="I18" s="13"/>
    </row>
    <row r="19" spans="1:13">
      <c r="A19" s="13" t="s">
        <v>4</v>
      </c>
      <c r="B19" s="14"/>
      <c r="C19" s="14"/>
      <c r="D19" s="15"/>
      <c r="E19" s="16"/>
      <c r="F19" s="17" t="s">
        <v>14</v>
      </c>
      <c r="G19" s="34" t="e">
        <f ca="1">pikasTripDuration()/(24*60)</f>
        <v>#NAME?</v>
      </c>
      <c r="H19" s="35" t="e">
        <f ca="1">pikasTripDuration()/(24*60)</f>
        <v>#NAME?</v>
      </c>
      <c r="I19" s="13"/>
    </row>
    <row r="20" spans="1:13">
      <c r="A20" s="13"/>
      <c r="B20" s="14"/>
      <c r="C20" s="14"/>
      <c r="D20" s="15"/>
      <c r="E20" s="16"/>
      <c r="F20" s="17" t="s">
        <v>15</v>
      </c>
      <c r="G20" s="18"/>
      <c r="H20" s="25"/>
      <c r="I20" s="13"/>
    </row>
    <row r="21" spans="1:13">
      <c r="A21" s="13"/>
      <c r="B21" s="14"/>
      <c r="C21" s="14"/>
      <c r="D21" s="15"/>
      <c r="E21" s="16"/>
      <c r="F21" s="17" t="s">
        <v>18</v>
      </c>
      <c r="G21" s="18">
        <v>1</v>
      </c>
      <c r="H21" s="25">
        <v>1</v>
      </c>
      <c r="I21" s="13"/>
    </row>
    <row r="22" spans="1:13">
      <c r="A22" s="13"/>
      <c r="B22" s="14"/>
      <c r="C22" s="14"/>
      <c r="D22" s="15"/>
      <c r="E22" s="259" t="s">
        <v>16</v>
      </c>
      <c r="F22" s="260"/>
      <c r="G22" s="32" t="e">
        <f ca="1">G18/(24*IF(G19&gt;0,G19,1))</f>
        <v>#NAME?</v>
      </c>
      <c r="H22" s="33" t="e">
        <f ca="1">H18/(24*IF(H19&gt;0,H19,1))</f>
        <v>#NAME?</v>
      </c>
      <c r="I22" s="13"/>
    </row>
    <row r="23" spans="1:13" ht="13.5" thickBot="1">
      <c r="A23" s="47"/>
      <c r="B23" s="48"/>
      <c r="C23" s="48"/>
      <c r="D23" s="49"/>
      <c r="E23" s="19"/>
      <c r="F23" s="46" t="s">
        <v>17</v>
      </c>
      <c r="G23" s="20"/>
      <c r="H23" s="26"/>
      <c r="I23" s="13"/>
    </row>
    <row r="24" spans="1:13" s="14" customFormat="1" ht="31.5" customHeight="1">
      <c r="C24" s="39"/>
      <c r="E24" s="40"/>
      <c r="F24" s="40"/>
      <c r="G24" s="41"/>
      <c r="H24" s="40"/>
      <c r="I24" s="40"/>
      <c r="M24" s="42"/>
    </row>
    <row r="25" spans="1:13" s="14" customFormat="1" ht="16.5" customHeight="1">
      <c r="C25" s="43"/>
      <c r="D25" s="43" t="s">
        <v>19</v>
      </c>
      <c r="E25" s="29"/>
      <c r="F25" s="50" t="e">
        <f ca="1">F2</f>
        <v>#NAME?</v>
      </c>
      <c r="G25" s="44"/>
      <c r="H25" s="37"/>
      <c r="L25" s="45"/>
    </row>
    <row r="26" spans="1:13" s="14" customFormat="1" ht="16.5" customHeight="1">
      <c r="D26" s="31"/>
      <c r="G26" s="31"/>
      <c r="H26" s="31"/>
      <c r="I26" s="31"/>
      <c r="J26" s="31"/>
      <c r="K26" s="31"/>
      <c r="L26" s="31"/>
    </row>
    <row r="27" spans="1:13" ht="12.75" customHeight="1" thickBot="1">
      <c r="D27" s="14"/>
      <c r="E27" s="14"/>
      <c r="G27" s="14"/>
      <c r="H27" s="14"/>
      <c r="I27" s="14"/>
      <c r="J27" s="38"/>
      <c r="K27" s="1"/>
      <c r="L27" s="1"/>
    </row>
    <row r="28" spans="1:13" ht="48" customHeight="1">
      <c r="A28" s="255" t="s">
        <v>0</v>
      </c>
      <c r="B28" s="257" t="s">
        <v>9</v>
      </c>
      <c r="C28" s="257" t="s">
        <v>5</v>
      </c>
      <c r="D28" s="257" t="s">
        <v>6</v>
      </c>
      <c r="E28" s="257" t="s">
        <v>7</v>
      </c>
      <c r="F28" s="257" t="s">
        <v>8</v>
      </c>
      <c r="G28" s="2" t="s">
        <v>10</v>
      </c>
      <c r="H28" s="23" t="s">
        <v>11</v>
      </c>
      <c r="I28" s="13"/>
    </row>
    <row r="29" spans="1:13" ht="13.5" thickBot="1">
      <c r="A29" s="256"/>
      <c r="B29" s="258"/>
      <c r="C29" s="258"/>
      <c r="D29" s="258"/>
      <c r="E29" s="258"/>
      <c r="F29" s="258"/>
      <c r="G29" s="27">
        <v>2</v>
      </c>
      <c r="H29" s="28">
        <f>G29+2</f>
        <v>4</v>
      </c>
      <c r="I29" s="13"/>
    </row>
    <row r="30" spans="1:13">
      <c r="A30" s="3">
        <v>1</v>
      </c>
      <c r="B30" s="4" t="e">
        <f ca="1">pikasStopName()</f>
        <v>#NAME?</v>
      </c>
      <c r="C30" s="36" t="e">
        <f ca="1">pikasStopKm()</f>
        <v>#NAME?</v>
      </c>
      <c r="D30" s="36" t="e">
        <f ca="1">OFFSET(C30,1,0)-C30</f>
        <v>#NAME?</v>
      </c>
      <c r="E30" s="30" t="e">
        <f ca="1">pikasStopNum()</f>
        <v>#NAME?</v>
      </c>
      <c r="F30" s="53"/>
      <c r="G30" s="5"/>
      <c r="H30" s="21"/>
      <c r="I30" s="13"/>
    </row>
    <row r="31" spans="1:13">
      <c r="A31" s="3" t="e">
        <f ca="1">IF(B31&lt;&gt;"",OFFSET(A31,-1,0)+1,"")</f>
        <v>#NAME?</v>
      </c>
      <c r="B31" s="4" t="e">
        <f t="shared" ref="B31:B39" ca="1" si="5">pikasStopName()</f>
        <v>#NAME?</v>
      </c>
      <c r="C31" s="36" t="e">
        <f t="shared" ref="C31:C39" ca="1" si="6">pikasStopKm()</f>
        <v>#NAME?</v>
      </c>
      <c r="D31" s="36" t="e">
        <f t="shared" ref="D31:D39" ca="1" si="7">OFFSET(C31,1,0)-C31</f>
        <v>#NAME?</v>
      </c>
      <c r="E31" s="30" t="e">
        <f t="shared" ref="E31:E39" ca="1" si="8">pikasStopNum()</f>
        <v>#NAME?</v>
      </c>
      <c r="F31" s="53"/>
      <c r="G31" s="5"/>
      <c r="H31" s="21"/>
      <c r="I31" s="13"/>
    </row>
    <row r="32" spans="1:13">
      <c r="A32" s="3" t="e">
        <f t="shared" ref="A32:A39" ca="1" si="9">IF(B32&lt;&gt;"",OFFSET(A32,-1,0)+1,"")</f>
        <v>#NAME?</v>
      </c>
      <c r="B32" s="4" t="e">
        <f t="shared" ca="1" si="5"/>
        <v>#NAME?</v>
      </c>
      <c r="C32" s="36" t="e">
        <f t="shared" ca="1" si="6"/>
        <v>#NAME?</v>
      </c>
      <c r="D32" s="36" t="e">
        <f t="shared" ca="1" si="7"/>
        <v>#NAME?</v>
      </c>
      <c r="E32" s="30" t="e">
        <f t="shared" ca="1" si="8"/>
        <v>#NAME?</v>
      </c>
      <c r="F32" s="53"/>
      <c r="G32" s="5"/>
      <c r="H32" s="21"/>
      <c r="I32" s="13"/>
    </row>
    <row r="33" spans="1:9">
      <c r="A33" s="3" t="e">
        <f t="shared" ca="1" si="9"/>
        <v>#NAME?</v>
      </c>
      <c r="B33" s="4" t="e">
        <f t="shared" ca="1" si="5"/>
        <v>#NAME?</v>
      </c>
      <c r="C33" s="36" t="e">
        <f t="shared" ca="1" si="6"/>
        <v>#NAME?</v>
      </c>
      <c r="D33" s="36" t="e">
        <f t="shared" ca="1" si="7"/>
        <v>#NAME?</v>
      </c>
      <c r="E33" s="30" t="e">
        <f t="shared" ca="1" si="8"/>
        <v>#NAME?</v>
      </c>
      <c r="F33" s="53"/>
      <c r="G33" s="5"/>
      <c r="H33" s="21"/>
      <c r="I33" s="13"/>
    </row>
    <row r="34" spans="1:9">
      <c r="A34" s="3" t="e">
        <f t="shared" ca="1" si="9"/>
        <v>#NAME?</v>
      </c>
      <c r="B34" s="4" t="e">
        <f t="shared" ca="1" si="5"/>
        <v>#NAME?</v>
      </c>
      <c r="C34" s="36" t="e">
        <f t="shared" ca="1" si="6"/>
        <v>#NAME?</v>
      </c>
      <c r="D34" s="36" t="e">
        <f t="shared" ca="1" si="7"/>
        <v>#NAME?</v>
      </c>
      <c r="E34" s="30" t="e">
        <f t="shared" ca="1" si="8"/>
        <v>#NAME?</v>
      </c>
      <c r="F34" s="53"/>
      <c r="G34" s="5"/>
      <c r="H34" s="21"/>
      <c r="I34" s="13"/>
    </row>
    <row r="35" spans="1:9">
      <c r="A35" s="3" t="e">
        <f t="shared" ca="1" si="9"/>
        <v>#NAME?</v>
      </c>
      <c r="B35" s="4" t="e">
        <f t="shared" ca="1" si="5"/>
        <v>#NAME?</v>
      </c>
      <c r="C35" s="36" t="e">
        <f t="shared" ca="1" si="6"/>
        <v>#NAME?</v>
      </c>
      <c r="D35" s="36" t="e">
        <f t="shared" ca="1" si="7"/>
        <v>#NAME?</v>
      </c>
      <c r="E35" s="30" t="e">
        <f t="shared" ca="1" si="8"/>
        <v>#NAME?</v>
      </c>
      <c r="F35" s="53"/>
      <c r="G35" s="5"/>
      <c r="H35" s="21"/>
      <c r="I35" s="13"/>
    </row>
    <row r="36" spans="1:9">
      <c r="A36" s="3" t="e">
        <f t="shared" ca="1" si="9"/>
        <v>#NAME?</v>
      </c>
      <c r="B36" s="4" t="e">
        <f t="shared" ca="1" si="5"/>
        <v>#NAME?</v>
      </c>
      <c r="C36" s="36" t="e">
        <f t="shared" ca="1" si="6"/>
        <v>#NAME?</v>
      </c>
      <c r="D36" s="36" t="e">
        <f t="shared" ca="1" si="7"/>
        <v>#NAME?</v>
      </c>
      <c r="E36" s="30" t="e">
        <f t="shared" ca="1" si="8"/>
        <v>#NAME?</v>
      </c>
      <c r="F36" s="53"/>
      <c r="G36" s="5"/>
      <c r="H36" s="21"/>
      <c r="I36" s="13"/>
    </row>
    <row r="37" spans="1:9">
      <c r="A37" s="3" t="e">
        <f t="shared" ca="1" si="9"/>
        <v>#NAME?</v>
      </c>
      <c r="B37" s="4" t="e">
        <f t="shared" ca="1" si="5"/>
        <v>#NAME?</v>
      </c>
      <c r="C37" s="36" t="e">
        <f t="shared" ca="1" si="6"/>
        <v>#NAME?</v>
      </c>
      <c r="D37" s="36" t="e">
        <f t="shared" ca="1" si="7"/>
        <v>#NAME?</v>
      </c>
      <c r="E37" s="30" t="e">
        <f t="shared" ca="1" si="8"/>
        <v>#NAME?</v>
      </c>
      <c r="F37" s="53"/>
      <c r="G37" s="5"/>
      <c r="H37" s="21"/>
      <c r="I37" s="13"/>
    </row>
    <row r="38" spans="1:9">
      <c r="A38" s="3" t="e">
        <f t="shared" ca="1" si="9"/>
        <v>#NAME?</v>
      </c>
      <c r="B38" s="4" t="e">
        <f t="shared" ca="1" si="5"/>
        <v>#NAME?</v>
      </c>
      <c r="C38" s="36" t="e">
        <f t="shared" ca="1" si="6"/>
        <v>#NAME?</v>
      </c>
      <c r="D38" s="36" t="e">
        <f t="shared" ca="1" si="7"/>
        <v>#NAME?</v>
      </c>
      <c r="E38" s="30" t="e">
        <f t="shared" ca="1" si="8"/>
        <v>#NAME?</v>
      </c>
      <c r="F38" s="53"/>
      <c r="G38" s="5"/>
      <c r="H38" s="21"/>
      <c r="I38" s="13"/>
    </row>
    <row r="39" spans="1:9" ht="13.5" thickBot="1">
      <c r="A39" s="3" t="e">
        <f t="shared" ca="1" si="9"/>
        <v>#NAME?</v>
      </c>
      <c r="B39" s="4" t="e">
        <f t="shared" ca="1" si="5"/>
        <v>#NAME?</v>
      </c>
      <c r="C39" s="36" t="e">
        <f t="shared" ca="1" si="6"/>
        <v>#NAME?</v>
      </c>
      <c r="D39" s="36" t="e">
        <f t="shared" ca="1" si="7"/>
        <v>#NAME?</v>
      </c>
      <c r="E39" s="30" t="e">
        <f t="shared" ca="1" si="8"/>
        <v>#NAME?</v>
      </c>
      <c r="F39" s="54"/>
      <c r="G39" s="6"/>
      <c r="H39" s="22"/>
      <c r="I39" s="13"/>
    </row>
    <row r="40" spans="1:9">
      <c r="A40" s="7"/>
      <c r="B40" s="8"/>
      <c r="C40" s="8"/>
      <c r="D40" s="9"/>
      <c r="E40" s="10"/>
      <c r="F40" s="11" t="s">
        <v>12</v>
      </c>
      <c r="G40" s="12" t="s">
        <v>2</v>
      </c>
      <c r="H40" s="24" t="s">
        <v>2</v>
      </c>
      <c r="I40" s="13"/>
    </row>
    <row r="41" spans="1:9">
      <c r="A41" s="13" t="s">
        <v>3</v>
      </c>
      <c r="B41" s="14"/>
      <c r="C41" s="14"/>
      <c r="D41" s="15"/>
      <c r="E41" s="16"/>
      <c r="F41" s="17" t="s">
        <v>13</v>
      </c>
      <c r="G41" s="51" t="e">
        <f ca="1">pikasTripKm()</f>
        <v>#NAME?</v>
      </c>
      <c r="H41" s="52" t="e">
        <f ca="1">pikasTripKm()</f>
        <v>#NAME?</v>
      </c>
      <c r="I41" s="13"/>
    </row>
    <row r="42" spans="1:9">
      <c r="A42" s="13" t="s">
        <v>4</v>
      </c>
      <c r="B42" s="14"/>
      <c r="C42" s="14"/>
      <c r="D42" s="15"/>
      <c r="E42" s="16"/>
      <c r="F42" s="17" t="s">
        <v>14</v>
      </c>
      <c r="G42" s="34" t="e">
        <f ca="1">pikasTripDuration()/(24*60)</f>
        <v>#NAME?</v>
      </c>
      <c r="H42" s="35" t="e">
        <f ca="1">pikasTripDuration()/(24*60)</f>
        <v>#NAME?</v>
      </c>
      <c r="I42" s="13"/>
    </row>
    <row r="43" spans="1:9">
      <c r="A43" s="13"/>
      <c r="B43" s="14"/>
      <c r="C43" s="14"/>
      <c r="D43" s="15"/>
      <c r="E43" s="16"/>
      <c r="F43" s="17" t="s">
        <v>15</v>
      </c>
      <c r="G43" s="18"/>
      <c r="H43" s="25"/>
      <c r="I43" s="13"/>
    </row>
    <row r="44" spans="1:9">
      <c r="A44" s="13"/>
      <c r="B44" s="14"/>
      <c r="C44" s="14"/>
      <c r="D44" s="15"/>
      <c r="E44" s="16"/>
      <c r="F44" s="17" t="s">
        <v>18</v>
      </c>
      <c r="G44" s="18">
        <v>1</v>
      </c>
      <c r="H44" s="25">
        <v>1</v>
      </c>
      <c r="I44" s="13"/>
    </row>
    <row r="45" spans="1:9">
      <c r="A45" s="13"/>
      <c r="B45" s="14"/>
      <c r="C45" s="14"/>
      <c r="D45" s="15"/>
      <c r="E45" s="259" t="s">
        <v>16</v>
      </c>
      <c r="F45" s="260"/>
      <c r="G45" s="32" t="e">
        <f ca="1">G41/(24*IF(G42&gt;0,G42,1))</f>
        <v>#NAME?</v>
      </c>
      <c r="H45" s="33" t="e">
        <f ca="1">H41/(24*IF(H42&gt;0,H42,1))</f>
        <v>#NAME?</v>
      </c>
      <c r="I45" s="13"/>
    </row>
    <row r="46" spans="1:9" ht="13.5" thickBot="1">
      <c r="A46" s="47"/>
      <c r="B46" s="48"/>
      <c r="C46" s="48"/>
      <c r="D46" s="49"/>
      <c r="E46" s="19"/>
      <c r="F46" s="46" t="s">
        <v>17</v>
      </c>
      <c r="G46" s="20"/>
      <c r="H46" s="26"/>
      <c r="I46" s="13"/>
    </row>
  </sheetData>
  <mergeCells count="14">
    <mergeCell ref="E28:E29"/>
    <mergeCell ref="F28:F29"/>
    <mergeCell ref="E5:E6"/>
    <mergeCell ref="F5:F6"/>
    <mergeCell ref="E45:F45"/>
    <mergeCell ref="E22:F22"/>
    <mergeCell ref="A5:A6"/>
    <mergeCell ref="B5:B6"/>
    <mergeCell ref="C5:C6"/>
    <mergeCell ref="D5:D6"/>
    <mergeCell ref="A28:A29"/>
    <mergeCell ref="B28:B29"/>
    <mergeCell ref="C28:C29"/>
    <mergeCell ref="D28:D29"/>
  </mergeCells>
  <phoneticPr fontId="0" type="noConversion"/>
  <pageMargins left="0.74803149606299213" right="0.55118110236220474" top="0.39370078740157483" bottom="0.39370078740157483" header="0" footer="0"/>
  <pageSetup fitToWidth="99" fitToHeight="2" pageOrder="overThenDown" orientation="landscape" horizontalDpi="4294967293" r:id="rId1"/>
  <headerFooter alignWithMargins="0">
    <oddHeader xml:space="preserve">&amp;L&amp;"Arial,Bold Italic"&amp;12SIA "RĪGAS SATIKSME"&amp;"Arial,Regular"&amp;8
Kleistu iela 28, Rīga, LV-1067 Reģ.Nr,40003619950
Tālr.(371)7065400,fakss(371)7065402 &amp;C&amp;"Arial,Bold"&amp;16
Autobusu kustības saraksts </oddHeader>
  </headerFooter>
  <rowBreaks count="1" manualBreakCount="1">
    <brk id="23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6"/>
  <dimension ref="A1:M40"/>
  <sheetViews>
    <sheetView zoomScaleNormal="100" workbookViewId="0">
      <selection activeCell="D23" sqref="D23"/>
    </sheetView>
  </sheetViews>
  <sheetFormatPr defaultRowHeight="12.75"/>
  <cols>
    <col min="1" max="1" width="3.42578125" customWidth="1"/>
    <col min="2" max="2" width="14.28515625" customWidth="1"/>
    <col min="3" max="4" width="13.140625" customWidth="1"/>
    <col min="5" max="5" width="11.7109375" customWidth="1"/>
    <col min="6" max="6" width="13.140625" customWidth="1"/>
    <col min="7" max="15" width="6.5703125" customWidth="1"/>
  </cols>
  <sheetData>
    <row r="1" spans="1:13" s="14" customFormat="1" ht="31.5" customHeight="1">
      <c r="C1" s="39"/>
      <c r="E1" s="40"/>
      <c r="F1" s="40"/>
      <c r="G1" s="41"/>
      <c r="H1" s="40"/>
      <c r="I1" s="40"/>
      <c r="M1" s="42"/>
    </row>
    <row r="2" spans="1:13" s="14" customFormat="1" ht="16.5" customHeight="1">
      <c r="C2" s="43"/>
      <c r="D2" s="43"/>
      <c r="E2" s="29" t="s">
        <v>20</v>
      </c>
      <c r="F2" s="50" t="e">
        <f ca="1">"Nr." &amp; pikasRoute()</f>
        <v>#NAME?</v>
      </c>
      <c r="G2" s="44"/>
      <c r="H2" s="37"/>
      <c r="L2" s="45"/>
    </row>
    <row r="3" spans="1:13" s="14" customFormat="1" ht="16.5" customHeight="1">
      <c r="D3" s="31"/>
      <c r="G3" s="31"/>
      <c r="H3" s="31"/>
      <c r="I3" s="31"/>
      <c r="J3" s="31"/>
      <c r="K3" s="31"/>
      <c r="L3" s="31"/>
    </row>
    <row r="4" spans="1:13" ht="12.75" customHeight="1" thickBot="1">
      <c r="D4" s="14"/>
      <c r="E4" s="14"/>
      <c r="G4" s="14"/>
      <c r="H4" s="14"/>
      <c r="I4" s="14"/>
      <c r="J4" s="38"/>
      <c r="K4" s="1"/>
      <c r="L4" s="1"/>
    </row>
    <row r="5" spans="1:13" ht="48" customHeight="1">
      <c r="A5" s="255" t="s">
        <v>0</v>
      </c>
      <c r="B5" s="257" t="s">
        <v>21</v>
      </c>
      <c r="C5" s="257" t="s">
        <v>22</v>
      </c>
      <c r="D5" s="257" t="s">
        <v>23</v>
      </c>
      <c r="E5" s="257" t="s">
        <v>24</v>
      </c>
      <c r="F5" s="257" t="s">
        <v>25</v>
      </c>
      <c r="G5" s="2" t="s">
        <v>26</v>
      </c>
      <c r="H5" s="23" t="s">
        <v>27</v>
      </c>
      <c r="I5" s="13"/>
    </row>
    <row r="6" spans="1:13" ht="13.5" thickBot="1">
      <c r="A6" s="256"/>
      <c r="B6" s="258"/>
      <c r="C6" s="258"/>
      <c r="D6" s="258"/>
      <c r="E6" s="258"/>
      <c r="F6" s="258"/>
      <c r="G6" s="27" t="s">
        <v>1</v>
      </c>
      <c r="H6" s="28">
        <f>G6+2</f>
        <v>3</v>
      </c>
      <c r="I6" s="13"/>
    </row>
    <row r="7" spans="1:13">
      <c r="A7" s="3">
        <v>1</v>
      </c>
      <c r="B7" s="4" t="e">
        <f t="shared" ref="B7:B16" ca="1" si="0">pikasStopName()</f>
        <v>#NAME?</v>
      </c>
      <c r="C7" s="36" t="e">
        <f t="shared" ref="C7:C16" ca="1" si="1">pikasStopKm()</f>
        <v>#NAME?</v>
      </c>
      <c r="D7" s="36" t="e">
        <f t="shared" ref="D7:D16" ca="1" si="2">OFFSET(C7,1,0)-C7</f>
        <v>#NAME?</v>
      </c>
      <c r="E7" s="30" t="e">
        <f t="shared" ref="E7:E16" ca="1" si="3">pikasStopNum()</f>
        <v>#NAME?</v>
      </c>
      <c r="F7" s="53"/>
      <c r="G7" s="5"/>
      <c r="H7" s="21"/>
      <c r="I7" s="13"/>
    </row>
    <row r="8" spans="1:13">
      <c r="A8" s="3" t="e">
        <f t="shared" ref="A8:A16" ca="1" si="4">IF(B8&lt;&gt;"",OFFSET(A8,-1,0)+1,"")</f>
        <v>#NAME?</v>
      </c>
      <c r="B8" s="4" t="e">
        <f t="shared" ca="1" si="0"/>
        <v>#NAME?</v>
      </c>
      <c r="C8" s="36" t="e">
        <f t="shared" ca="1" si="1"/>
        <v>#NAME?</v>
      </c>
      <c r="D8" s="36" t="e">
        <f t="shared" ca="1" si="2"/>
        <v>#NAME?</v>
      </c>
      <c r="E8" s="30" t="e">
        <f t="shared" ca="1" si="3"/>
        <v>#NAME?</v>
      </c>
      <c r="F8" s="53"/>
      <c r="G8" s="5"/>
      <c r="H8" s="21"/>
      <c r="I8" s="13"/>
    </row>
    <row r="9" spans="1:13">
      <c r="A9" s="3" t="e">
        <f t="shared" ca="1" si="4"/>
        <v>#NAME?</v>
      </c>
      <c r="B9" s="4" t="e">
        <f t="shared" ca="1" si="0"/>
        <v>#NAME?</v>
      </c>
      <c r="C9" s="36" t="e">
        <f t="shared" ca="1" si="1"/>
        <v>#NAME?</v>
      </c>
      <c r="D9" s="36" t="e">
        <f t="shared" ca="1" si="2"/>
        <v>#NAME?</v>
      </c>
      <c r="E9" s="30" t="e">
        <f t="shared" ca="1" si="3"/>
        <v>#NAME?</v>
      </c>
      <c r="F9" s="53"/>
      <c r="G9" s="5"/>
      <c r="H9" s="21"/>
      <c r="I9" s="13"/>
    </row>
    <row r="10" spans="1:13">
      <c r="A10" s="3" t="e">
        <f t="shared" ca="1" si="4"/>
        <v>#NAME?</v>
      </c>
      <c r="B10" s="4" t="e">
        <f t="shared" ca="1" si="0"/>
        <v>#NAME?</v>
      </c>
      <c r="C10" s="36" t="e">
        <f t="shared" ca="1" si="1"/>
        <v>#NAME?</v>
      </c>
      <c r="D10" s="36" t="e">
        <f t="shared" ca="1" si="2"/>
        <v>#NAME?</v>
      </c>
      <c r="E10" s="30" t="e">
        <f t="shared" ca="1" si="3"/>
        <v>#NAME?</v>
      </c>
      <c r="F10" s="53"/>
      <c r="G10" s="5"/>
      <c r="H10" s="21"/>
      <c r="I10" s="13"/>
    </row>
    <row r="11" spans="1:13">
      <c r="A11" s="3" t="e">
        <f t="shared" ca="1" si="4"/>
        <v>#NAME?</v>
      </c>
      <c r="B11" s="4" t="e">
        <f t="shared" ca="1" si="0"/>
        <v>#NAME?</v>
      </c>
      <c r="C11" s="36" t="e">
        <f t="shared" ca="1" si="1"/>
        <v>#NAME?</v>
      </c>
      <c r="D11" s="36" t="e">
        <f t="shared" ca="1" si="2"/>
        <v>#NAME?</v>
      </c>
      <c r="E11" s="30" t="e">
        <f t="shared" ca="1" si="3"/>
        <v>#NAME?</v>
      </c>
      <c r="F11" s="53"/>
      <c r="G11" s="5"/>
      <c r="H11" s="21"/>
      <c r="I11" s="13"/>
    </row>
    <row r="12" spans="1:13">
      <c r="A12" s="3" t="e">
        <f t="shared" ca="1" si="4"/>
        <v>#NAME?</v>
      </c>
      <c r="B12" s="4" t="e">
        <f t="shared" ca="1" si="0"/>
        <v>#NAME?</v>
      </c>
      <c r="C12" s="36" t="e">
        <f t="shared" ca="1" si="1"/>
        <v>#NAME?</v>
      </c>
      <c r="D12" s="36" t="e">
        <f t="shared" ca="1" si="2"/>
        <v>#NAME?</v>
      </c>
      <c r="E12" s="30" t="e">
        <f t="shared" ca="1" si="3"/>
        <v>#NAME?</v>
      </c>
      <c r="F12" s="53"/>
      <c r="G12" s="5"/>
      <c r="H12" s="21"/>
      <c r="I12" s="13"/>
    </row>
    <row r="13" spans="1:13">
      <c r="A13" s="3" t="e">
        <f t="shared" ca="1" si="4"/>
        <v>#NAME?</v>
      </c>
      <c r="B13" s="4" t="e">
        <f t="shared" ca="1" si="0"/>
        <v>#NAME?</v>
      </c>
      <c r="C13" s="36" t="e">
        <f t="shared" ca="1" si="1"/>
        <v>#NAME?</v>
      </c>
      <c r="D13" s="36" t="e">
        <f t="shared" ca="1" si="2"/>
        <v>#NAME?</v>
      </c>
      <c r="E13" s="30" t="e">
        <f t="shared" ca="1" si="3"/>
        <v>#NAME?</v>
      </c>
      <c r="F13" s="53"/>
      <c r="G13" s="5"/>
      <c r="H13" s="21"/>
      <c r="I13" s="13"/>
    </row>
    <row r="14" spans="1:13">
      <c r="A14" s="3" t="e">
        <f t="shared" ca="1" si="4"/>
        <v>#NAME?</v>
      </c>
      <c r="B14" s="4" t="e">
        <f t="shared" ca="1" si="0"/>
        <v>#NAME?</v>
      </c>
      <c r="C14" s="36" t="e">
        <f t="shared" ca="1" si="1"/>
        <v>#NAME?</v>
      </c>
      <c r="D14" s="36" t="e">
        <f t="shared" ca="1" si="2"/>
        <v>#NAME?</v>
      </c>
      <c r="E14" s="30" t="e">
        <f t="shared" ca="1" si="3"/>
        <v>#NAME?</v>
      </c>
      <c r="F14" s="53"/>
      <c r="G14" s="5"/>
      <c r="H14" s="21"/>
      <c r="I14" s="13"/>
    </row>
    <row r="15" spans="1:13">
      <c r="A15" s="3" t="e">
        <f t="shared" ca="1" si="4"/>
        <v>#NAME?</v>
      </c>
      <c r="B15" s="4" t="e">
        <f t="shared" ca="1" si="0"/>
        <v>#NAME?</v>
      </c>
      <c r="C15" s="36" t="e">
        <f t="shared" ca="1" si="1"/>
        <v>#NAME?</v>
      </c>
      <c r="D15" s="36" t="e">
        <f t="shared" ca="1" si="2"/>
        <v>#NAME?</v>
      </c>
      <c r="E15" s="30" t="e">
        <f t="shared" ca="1" si="3"/>
        <v>#NAME?</v>
      </c>
      <c r="F15" s="53"/>
      <c r="G15" s="5"/>
      <c r="H15" s="21"/>
      <c r="I15" s="13"/>
    </row>
    <row r="16" spans="1:13" ht="13.5" thickBot="1">
      <c r="A16" s="3" t="e">
        <f t="shared" ca="1" si="4"/>
        <v>#NAME?</v>
      </c>
      <c r="B16" s="4" t="e">
        <f t="shared" ca="1" si="0"/>
        <v>#NAME?</v>
      </c>
      <c r="C16" s="36" t="e">
        <f t="shared" ca="1" si="1"/>
        <v>#NAME?</v>
      </c>
      <c r="D16" s="36" t="e">
        <f t="shared" ca="1" si="2"/>
        <v>#NAME?</v>
      </c>
      <c r="E16" s="30" t="e">
        <f t="shared" ca="1" si="3"/>
        <v>#NAME?</v>
      </c>
      <c r="F16" s="54"/>
      <c r="G16" s="6"/>
      <c r="H16" s="22"/>
      <c r="I16" s="13"/>
    </row>
    <row r="17" spans="1:13">
      <c r="A17" s="7"/>
      <c r="B17" s="8"/>
      <c r="C17" s="8"/>
      <c r="D17" s="9"/>
      <c r="E17" s="10"/>
      <c r="F17" s="11" t="s">
        <v>28</v>
      </c>
      <c r="G17" s="12" t="s">
        <v>2</v>
      </c>
      <c r="H17" s="24" t="s">
        <v>2</v>
      </c>
      <c r="I17" s="13"/>
    </row>
    <row r="18" spans="1:13">
      <c r="A18" s="13"/>
      <c r="B18" s="14"/>
      <c r="C18" s="14"/>
      <c r="D18" s="15"/>
      <c r="E18" s="16"/>
      <c r="F18" s="17" t="s">
        <v>31</v>
      </c>
      <c r="G18" s="51" t="e">
        <f ca="1">pikasTripKm()</f>
        <v>#NAME?</v>
      </c>
      <c r="H18" s="52" t="e">
        <f ca="1">pikasTripKm()</f>
        <v>#NAME?</v>
      </c>
      <c r="I18" s="13"/>
    </row>
    <row r="19" spans="1:13">
      <c r="A19" s="13"/>
      <c r="B19" s="14"/>
      <c r="C19" s="14"/>
      <c r="D19" s="15"/>
      <c r="E19" s="16"/>
      <c r="F19" s="17" t="s">
        <v>30</v>
      </c>
      <c r="G19" s="34" t="e">
        <f ca="1">pikasTripDuration()/(24*60)</f>
        <v>#NAME?</v>
      </c>
      <c r="H19" s="35" t="e">
        <f ca="1">pikasTripDuration()/(24*60)</f>
        <v>#NAME?</v>
      </c>
      <c r="I19" s="13"/>
    </row>
    <row r="20" spans="1:13" ht="13.5" thickBot="1">
      <c r="A20" s="47"/>
      <c r="B20" s="48"/>
      <c r="C20" s="48"/>
      <c r="D20" s="49"/>
      <c r="E20" s="263" t="s">
        <v>29</v>
      </c>
      <c r="F20" s="264"/>
      <c r="G20" s="55" t="e">
        <f ca="1">G18/(24*IF(G19&gt;0,G19,1))</f>
        <v>#NAME?</v>
      </c>
      <c r="H20" s="56" t="e">
        <f ca="1">H18/(24*IF(H19&gt;0,H19,1))</f>
        <v>#NAME?</v>
      </c>
      <c r="I20" s="13"/>
    </row>
    <row r="21" spans="1:13" s="14" customFormat="1" ht="31.5" customHeight="1">
      <c r="C21" s="39"/>
      <c r="E21" s="40"/>
      <c r="F21" s="40"/>
      <c r="G21" s="41"/>
      <c r="H21" s="40"/>
      <c r="I21" s="40"/>
      <c r="M21" s="42"/>
    </row>
    <row r="22" spans="1:13" s="14" customFormat="1" ht="16.5" customHeight="1">
      <c r="C22" s="43"/>
      <c r="D22" s="43"/>
      <c r="E22" s="29" t="s">
        <v>20</v>
      </c>
      <c r="F22" s="50" t="e">
        <f ca="1">F2</f>
        <v>#NAME?</v>
      </c>
      <c r="G22" s="44"/>
      <c r="H22" s="37"/>
      <c r="L22" s="45"/>
    </row>
    <row r="23" spans="1:13" s="14" customFormat="1" ht="16.5" customHeight="1">
      <c r="D23" s="31"/>
      <c r="G23" s="31"/>
      <c r="H23" s="31"/>
      <c r="I23" s="31"/>
      <c r="J23" s="31"/>
      <c r="K23" s="31"/>
      <c r="L23" s="31"/>
    </row>
    <row r="24" spans="1:13" ht="12.75" customHeight="1" thickBot="1">
      <c r="D24" s="14"/>
      <c r="E24" s="14"/>
      <c r="G24" s="14"/>
      <c r="H24" s="14"/>
      <c r="I24" s="14"/>
      <c r="J24" s="38"/>
      <c r="K24" s="1"/>
      <c r="L24" s="1"/>
    </row>
    <row r="25" spans="1:13" ht="48" customHeight="1">
      <c r="A25" s="265" t="s">
        <v>0</v>
      </c>
      <c r="B25" s="261" t="s">
        <v>21</v>
      </c>
      <c r="C25" s="261" t="s">
        <v>22</v>
      </c>
      <c r="D25" s="261" t="s">
        <v>23</v>
      </c>
      <c r="E25" s="261" t="s">
        <v>24</v>
      </c>
      <c r="F25" s="261" t="s">
        <v>25</v>
      </c>
      <c r="G25" s="2" t="s">
        <v>26</v>
      </c>
      <c r="H25" s="23" t="s">
        <v>27</v>
      </c>
      <c r="I25" s="13"/>
    </row>
    <row r="26" spans="1:13" ht="13.5" thickBot="1">
      <c r="A26" s="266"/>
      <c r="B26" s="262"/>
      <c r="C26" s="262"/>
      <c r="D26" s="262"/>
      <c r="E26" s="262"/>
      <c r="F26" s="262"/>
      <c r="G26" s="27">
        <v>2</v>
      </c>
      <c r="H26" s="28">
        <f>G26+2</f>
        <v>4</v>
      </c>
      <c r="I26" s="13"/>
    </row>
    <row r="27" spans="1:13">
      <c r="A27" s="3">
        <v>1</v>
      </c>
      <c r="B27" s="4" t="e">
        <f t="shared" ref="B27:B36" ca="1" si="5">pikasStopName()</f>
        <v>#NAME?</v>
      </c>
      <c r="C27" s="36" t="e">
        <f t="shared" ref="C27:C36" ca="1" si="6">pikasStopKm()</f>
        <v>#NAME?</v>
      </c>
      <c r="D27" s="36" t="e">
        <f t="shared" ref="D27:D36" ca="1" si="7">OFFSET(C27,1,0)-C27</f>
        <v>#NAME?</v>
      </c>
      <c r="E27" s="30" t="e">
        <f t="shared" ref="E27:E36" ca="1" si="8">pikasStopNum()</f>
        <v>#NAME?</v>
      </c>
      <c r="F27" s="53"/>
      <c r="G27" s="5"/>
      <c r="H27" s="21"/>
      <c r="I27" s="13"/>
    </row>
    <row r="28" spans="1:13">
      <c r="A28" s="3" t="e">
        <f t="shared" ref="A28:A36" ca="1" si="9">IF(B28&lt;&gt;"",OFFSET(A28,-1,0)+1,"")</f>
        <v>#NAME?</v>
      </c>
      <c r="B28" s="4" t="e">
        <f t="shared" ca="1" si="5"/>
        <v>#NAME?</v>
      </c>
      <c r="C28" s="36" t="e">
        <f t="shared" ca="1" si="6"/>
        <v>#NAME?</v>
      </c>
      <c r="D28" s="36" t="e">
        <f t="shared" ca="1" si="7"/>
        <v>#NAME?</v>
      </c>
      <c r="E28" s="30" t="e">
        <f t="shared" ca="1" si="8"/>
        <v>#NAME?</v>
      </c>
      <c r="F28" s="53"/>
      <c r="G28" s="5"/>
      <c r="H28" s="21"/>
      <c r="I28" s="13"/>
    </row>
    <row r="29" spans="1:13">
      <c r="A29" s="3" t="e">
        <f t="shared" ca="1" si="9"/>
        <v>#NAME?</v>
      </c>
      <c r="B29" s="4" t="e">
        <f t="shared" ca="1" si="5"/>
        <v>#NAME?</v>
      </c>
      <c r="C29" s="36" t="e">
        <f t="shared" ca="1" si="6"/>
        <v>#NAME?</v>
      </c>
      <c r="D29" s="36" t="e">
        <f t="shared" ca="1" si="7"/>
        <v>#NAME?</v>
      </c>
      <c r="E29" s="30" t="e">
        <f t="shared" ca="1" si="8"/>
        <v>#NAME?</v>
      </c>
      <c r="F29" s="53"/>
      <c r="G29" s="5"/>
      <c r="H29" s="21"/>
      <c r="I29" s="13"/>
    </row>
    <row r="30" spans="1:13">
      <c r="A30" s="3" t="e">
        <f t="shared" ca="1" si="9"/>
        <v>#NAME?</v>
      </c>
      <c r="B30" s="4" t="e">
        <f t="shared" ca="1" si="5"/>
        <v>#NAME?</v>
      </c>
      <c r="C30" s="36" t="e">
        <f t="shared" ca="1" si="6"/>
        <v>#NAME?</v>
      </c>
      <c r="D30" s="36" t="e">
        <f t="shared" ca="1" si="7"/>
        <v>#NAME?</v>
      </c>
      <c r="E30" s="30" t="e">
        <f t="shared" ca="1" si="8"/>
        <v>#NAME?</v>
      </c>
      <c r="F30" s="53"/>
      <c r="G30" s="5"/>
      <c r="H30" s="21"/>
      <c r="I30" s="13"/>
    </row>
    <row r="31" spans="1:13">
      <c r="A31" s="3" t="e">
        <f t="shared" ca="1" si="9"/>
        <v>#NAME?</v>
      </c>
      <c r="B31" s="4" t="e">
        <f t="shared" ca="1" si="5"/>
        <v>#NAME?</v>
      </c>
      <c r="C31" s="36" t="e">
        <f t="shared" ca="1" si="6"/>
        <v>#NAME?</v>
      </c>
      <c r="D31" s="36" t="e">
        <f t="shared" ca="1" si="7"/>
        <v>#NAME?</v>
      </c>
      <c r="E31" s="30" t="e">
        <f t="shared" ca="1" si="8"/>
        <v>#NAME?</v>
      </c>
      <c r="F31" s="53"/>
      <c r="G31" s="5"/>
      <c r="H31" s="21"/>
      <c r="I31" s="13"/>
    </row>
    <row r="32" spans="1:13">
      <c r="A32" s="3" t="e">
        <f t="shared" ca="1" si="9"/>
        <v>#NAME?</v>
      </c>
      <c r="B32" s="4" t="e">
        <f t="shared" ca="1" si="5"/>
        <v>#NAME?</v>
      </c>
      <c r="C32" s="36" t="e">
        <f t="shared" ca="1" si="6"/>
        <v>#NAME?</v>
      </c>
      <c r="D32" s="36" t="e">
        <f t="shared" ca="1" si="7"/>
        <v>#NAME?</v>
      </c>
      <c r="E32" s="30" t="e">
        <f t="shared" ca="1" si="8"/>
        <v>#NAME?</v>
      </c>
      <c r="F32" s="53"/>
      <c r="G32" s="5"/>
      <c r="H32" s="21"/>
      <c r="I32" s="13"/>
    </row>
    <row r="33" spans="1:9">
      <c r="A33" s="3" t="e">
        <f t="shared" ca="1" si="9"/>
        <v>#NAME?</v>
      </c>
      <c r="B33" s="4" t="e">
        <f t="shared" ca="1" si="5"/>
        <v>#NAME?</v>
      </c>
      <c r="C33" s="36" t="e">
        <f t="shared" ca="1" si="6"/>
        <v>#NAME?</v>
      </c>
      <c r="D33" s="36" t="e">
        <f t="shared" ca="1" si="7"/>
        <v>#NAME?</v>
      </c>
      <c r="E33" s="30" t="e">
        <f t="shared" ca="1" si="8"/>
        <v>#NAME?</v>
      </c>
      <c r="F33" s="53"/>
      <c r="G33" s="5"/>
      <c r="H33" s="21"/>
      <c r="I33" s="13"/>
    </row>
    <row r="34" spans="1:9">
      <c r="A34" s="3" t="e">
        <f t="shared" ca="1" si="9"/>
        <v>#NAME?</v>
      </c>
      <c r="B34" s="4" t="e">
        <f t="shared" ca="1" si="5"/>
        <v>#NAME?</v>
      </c>
      <c r="C34" s="36" t="e">
        <f t="shared" ca="1" si="6"/>
        <v>#NAME?</v>
      </c>
      <c r="D34" s="36" t="e">
        <f t="shared" ca="1" si="7"/>
        <v>#NAME?</v>
      </c>
      <c r="E34" s="30" t="e">
        <f t="shared" ca="1" si="8"/>
        <v>#NAME?</v>
      </c>
      <c r="F34" s="53"/>
      <c r="G34" s="5"/>
      <c r="H34" s="21"/>
      <c r="I34" s="13"/>
    </row>
    <row r="35" spans="1:9">
      <c r="A35" s="3" t="e">
        <f t="shared" ca="1" si="9"/>
        <v>#NAME?</v>
      </c>
      <c r="B35" s="4" t="e">
        <f t="shared" ca="1" si="5"/>
        <v>#NAME?</v>
      </c>
      <c r="C35" s="36" t="e">
        <f t="shared" ca="1" si="6"/>
        <v>#NAME?</v>
      </c>
      <c r="D35" s="36" t="e">
        <f t="shared" ca="1" si="7"/>
        <v>#NAME?</v>
      </c>
      <c r="E35" s="30" t="e">
        <f t="shared" ca="1" si="8"/>
        <v>#NAME?</v>
      </c>
      <c r="F35" s="53"/>
      <c r="G35" s="5"/>
      <c r="H35" s="21"/>
      <c r="I35" s="13"/>
    </row>
    <row r="36" spans="1:9" ht="13.5" thickBot="1">
      <c r="A36" s="3" t="e">
        <f t="shared" ca="1" si="9"/>
        <v>#NAME?</v>
      </c>
      <c r="B36" s="4" t="e">
        <f t="shared" ca="1" si="5"/>
        <v>#NAME?</v>
      </c>
      <c r="C36" s="36" t="e">
        <f t="shared" ca="1" si="6"/>
        <v>#NAME?</v>
      </c>
      <c r="D36" s="36" t="e">
        <f t="shared" ca="1" si="7"/>
        <v>#NAME?</v>
      </c>
      <c r="E36" s="30" t="e">
        <f t="shared" ca="1" si="8"/>
        <v>#NAME?</v>
      </c>
      <c r="F36" s="54"/>
      <c r="G36" s="6"/>
      <c r="H36" s="22"/>
      <c r="I36" s="13"/>
    </row>
    <row r="37" spans="1:9">
      <c r="A37" s="7"/>
      <c r="B37" s="8"/>
      <c r="C37" s="8"/>
      <c r="D37" s="9"/>
      <c r="E37" s="10"/>
      <c r="F37" s="11" t="s">
        <v>28</v>
      </c>
      <c r="G37" s="12" t="s">
        <v>2</v>
      </c>
      <c r="H37" s="24" t="s">
        <v>2</v>
      </c>
      <c r="I37" s="13"/>
    </row>
    <row r="38" spans="1:9">
      <c r="A38" s="13"/>
      <c r="B38" s="14"/>
      <c r="C38" s="14"/>
      <c r="D38" s="15"/>
      <c r="E38" s="16"/>
      <c r="F38" s="17" t="s">
        <v>31</v>
      </c>
      <c r="G38" s="51" t="e">
        <f ca="1">pikasTripKm()</f>
        <v>#NAME?</v>
      </c>
      <c r="H38" s="52" t="e">
        <f ca="1">pikasTripKm()</f>
        <v>#NAME?</v>
      </c>
      <c r="I38" s="13"/>
    </row>
    <row r="39" spans="1:9">
      <c r="A39" s="13"/>
      <c r="B39" s="14"/>
      <c r="C39" s="14"/>
      <c r="D39" s="15"/>
      <c r="E39" s="16"/>
      <c r="F39" s="17" t="s">
        <v>30</v>
      </c>
      <c r="G39" s="34" t="e">
        <f ca="1">pikasTripDuration()/(24*60)</f>
        <v>#NAME?</v>
      </c>
      <c r="H39" s="35" t="e">
        <f ca="1">pikasTripDuration()/(24*60)</f>
        <v>#NAME?</v>
      </c>
      <c r="I39" s="13"/>
    </row>
    <row r="40" spans="1:9" ht="13.5" thickBot="1">
      <c r="A40" s="47"/>
      <c r="B40" s="48"/>
      <c r="C40" s="48"/>
      <c r="D40" s="49"/>
      <c r="E40" s="263" t="s">
        <v>29</v>
      </c>
      <c r="F40" s="264"/>
      <c r="G40" s="55" t="e">
        <f ca="1">G38/(24*IF(G39&gt;0,G39,1))</f>
        <v>#NAME?</v>
      </c>
      <c r="H40" s="56" t="e">
        <f ca="1">H38/(24*IF(H39&gt;0,H39,1))</f>
        <v>#NAME?</v>
      </c>
      <c r="I40" s="13"/>
    </row>
  </sheetData>
  <mergeCells count="14">
    <mergeCell ref="A5:A6"/>
    <mergeCell ref="B5:B6"/>
    <mergeCell ref="C5:C6"/>
    <mergeCell ref="D5:D6"/>
    <mergeCell ref="A25:A26"/>
    <mergeCell ref="B25:B26"/>
    <mergeCell ref="C25:C26"/>
    <mergeCell ref="D25:D26"/>
    <mergeCell ref="E25:E26"/>
    <mergeCell ref="F25:F26"/>
    <mergeCell ref="E5:E6"/>
    <mergeCell ref="F5:F6"/>
    <mergeCell ref="E40:F40"/>
    <mergeCell ref="E20:F20"/>
  </mergeCells>
  <phoneticPr fontId="0" type="noConversion"/>
  <pageMargins left="0.74803149606299213" right="0.55118110236220474" top="0.39370078740157483" bottom="0.39370078740157483" header="0" footer="0"/>
  <pageSetup fitToWidth="99" fitToHeight="2" pageOrder="overThenDown" orientation="landscape" horizontalDpi="4294967293" r:id="rId1"/>
  <headerFooter alignWithMargins="0">
    <oddHeader xml:space="preserve">&amp;L&amp;"Arial,Bold Italic"&amp;12SIA "RĪGAS SATIKSME"&amp;"Arial,Regular"&amp;8
Kleistu iela 28, Rīga, LV-1067 Reģ.Nr,40003619950
Tālr.(371)7065400,fakss(371)7065402 &amp;C&amp;"Arial,Bold"&amp;16
Autobusu kustības saraksts </oddHeader>
  </headerFooter>
  <rowBreaks count="1" manualBreakCount="1">
    <brk id="2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Töölehed</vt:lpstr>
      </vt:variant>
      <vt:variant>
        <vt:i4>5</vt:i4>
      </vt:variant>
      <vt:variant>
        <vt:lpstr>Nimega vahemikud</vt:lpstr>
      </vt:variant>
      <vt:variant>
        <vt:i4>19</vt:i4>
      </vt:variant>
    </vt:vector>
  </HeadingPairs>
  <TitlesOfParts>
    <vt:vector size="24" baseType="lpstr">
      <vt:lpstr>Põhi 1-5</vt:lpstr>
      <vt:lpstr>Põhi 6,7</vt:lpstr>
      <vt:lpstr>Jelgava</vt:lpstr>
      <vt:lpstr>Talava</vt:lpstr>
      <vt:lpstr>Design Ufa RUS</vt:lpstr>
      <vt:lpstr>'Põhi 1-5'!Prindiala</vt:lpstr>
      <vt:lpstr>'Põhi 6,7'!Prindiala</vt:lpstr>
      <vt:lpstr>'Design Ufa RUS'!Prinditiitlid</vt:lpstr>
      <vt:lpstr>Jelgava!Prinditiitlid</vt:lpstr>
      <vt:lpstr>'Põhi 1-5'!Prinditiitlid</vt:lpstr>
      <vt:lpstr>'Põhi 6,7'!Prinditiitlid</vt:lpstr>
      <vt:lpstr>Talava!Prinditiitlid</vt:lpstr>
      <vt:lpstr>'Design Ufa RUS'!Table1</vt:lpstr>
      <vt:lpstr>Jelgava!Table1</vt:lpstr>
      <vt:lpstr>Table1</vt:lpstr>
      <vt:lpstr>'Design Ufa RUS'!Table2</vt:lpstr>
      <vt:lpstr>Jelgava!Table2</vt:lpstr>
      <vt:lpstr>Table2</vt:lpstr>
      <vt:lpstr>'Design Ufa RUS'!TimeTable1</vt:lpstr>
      <vt:lpstr>Jelgava!TimeTable1</vt:lpstr>
      <vt:lpstr>TimeTable1</vt:lpstr>
      <vt:lpstr>'Design Ufa RUS'!TimeTable2</vt:lpstr>
      <vt:lpstr>Jelgava!TimeTable2</vt:lpstr>
      <vt:lpstr>TimeTable2</vt:lpstr>
    </vt:vector>
  </TitlesOfParts>
  <Manager>Romas Mickus</Manager>
  <Company>UAB Merakas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01b-Schedule for line, version 1.3.0724</dc:title>
  <dc:subject>Pikas reports</dc:subject>
  <dc:creator>Evaldas Jadenkus</dc:creator>
  <cp:lastModifiedBy>Marat Aljautdinov</cp:lastModifiedBy>
  <cp:lastPrinted>2020-10-22T12:21:19Z</cp:lastPrinted>
  <dcterms:created xsi:type="dcterms:W3CDTF">2003-02-27T16:16:01Z</dcterms:created>
  <dcterms:modified xsi:type="dcterms:W3CDTF">2020-10-27T09:36:36Z</dcterms:modified>
</cp:coreProperties>
</file>